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ianfood-my.sharepoint.com/personal/pam_fobes_internationalfoodsolutions_com/Documents/Desktop/IFS/commodity docs/"/>
    </mc:Choice>
  </mc:AlternateContent>
  <xr:revisionPtr revIDLastSave="0" documentId="8_{F3ECB96F-B90F-4A67-BEE2-DCD854F67C37}" xr6:coauthVersionLast="47" xr6:coauthVersionMax="47" xr10:uidLastSave="{00000000-0000-0000-0000-000000000000}"/>
  <bookViews>
    <workbookView xWindow="-108" yWindow="612" windowWidth="23256" windowHeight="11736" activeTab="2" xr2:uid="{00000000-000D-0000-FFFF-FFFF00000000}"/>
  </bookViews>
  <sheets>
    <sheet name="SEPDS - SY23-24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SY23-24'!$A$5:$N$5</definedName>
    <definedName name="_xlnm.Print_Area" localSheetId="2">Calculator!$A$1:$K$43</definedName>
    <definedName name="_xlnm.Print_Area" localSheetId="3">Planner!$A$1:$AM$51</definedName>
    <definedName name="_xlnm.Print_Area" localSheetId="4">'Purchase Order Form'!$A$1:$L$47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3" l="1"/>
  <c r="I34" i="13" s="1"/>
  <c r="C34" i="13"/>
  <c r="D34" i="13"/>
  <c r="E34" i="13"/>
  <c r="K34" i="13" s="1"/>
  <c r="H34" i="13"/>
  <c r="E36" i="6"/>
  <c r="B25" i="6"/>
  <c r="C25" i="6"/>
  <c r="E25" i="6"/>
  <c r="F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Z25" i="6"/>
  <c r="AA25" i="6" s="1"/>
  <c r="AC25" i="6"/>
  <c r="AD25" i="6" s="1"/>
  <c r="AF25" i="6"/>
  <c r="AG25" i="6" s="1"/>
  <c r="AI25" i="6"/>
  <c r="AJ25" i="6" s="1"/>
  <c r="AK25" i="6"/>
  <c r="B34" i="10"/>
  <c r="C34" i="10"/>
  <c r="F34" i="10"/>
  <c r="G34" i="10" s="1"/>
  <c r="F18" i="10"/>
  <c r="G18" i="10" s="1"/>
  <c r="H18" i="10"/>
  <c r="I18" i="10" s="1"/>
  <c r="L18" i="10"/>
  <c r="M22" i="18"/>
  <c r="F42" i="13"/>
  <c r="C41" i="13"/>
  <c r="E41" i="13"/>
  <c r="K41" i="13" s="1"/>
  <c r="H41" i="13"/>
  <c r="G33" i="6"/>
  <c r="J33" i="6"/>
  <c r="M33" i="6"/>
  <c r="P33" i="6"/>
  <c r="S33" i="6"/>
  <c r="V33" i="6"/>
  <c r="Y33" i="6"/>
  <c r="AB33" i="6"/>
  <c r="AE33" i="6"/>
  <c r="AH33" i="6"/>
  <c r="D33" i="6"/>
  <c r="C32" i="6"/>
  <c r="AK32" i="6"/>
  <c r="C41" i="10"/>
  <c r="A41" i="10"/>
  <c r="F41" i="10"/>
  <c r="B25" i="10"/>
  <c r="B32" i="6" s="1"/>
  <c r="B24" i="10"/>
  <c r="M21" i="18"/>
  <c r="D25" i="10"/>
  <c r="AC32" i="6" s="1"/>
  <c r="AD32" i="6" s="1"/>
  <c r="F25" i="10"/>
  <c r="G25" i="10" s="1"/>
  <c r="H25" i="10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6" i="18"/>
  <c r="B20" i="10"/>
  <c r="J34" i="13" l="1"/>
  <c r="AM25" i="6"/>
  <c r="AN25" i="6"/>
  <c r="AL25" i="6"/>
  <c r="H34" i="10"/>
  <c r="I34" i="10"/>
  <c r="H32" i="6"/>
  <c r="I32" i="6" s="1"/>
  <c r="T32" i="6"/>
  <c r="U32" i="6" s="1"/>
  <c r="D41" i="13"/>
  <c r="W32" i="6"/>
  <c r="X32" i="6" s="1"/>
  <c r="G41" i="10"/>
  <c r="Q32" i="6"/>
  <c r="R32" i="6" s="1"/>
  <c r="N32" i="6"/>
  <c r="O32" i="6" s="1"/>
  <c r="B41" i="13"/>
  <c r="AI32" i="6"/>
  <c r="AJ32" i="6" s="1"/>
  <c r="K32" i="6"/>
  <c r="L32" i="6" s="1"/>
  <c r="E32" i="6"/>
  <c r="Z32" i="6"/>
  <c r="AA32" i="6" s="1"/>
  <c r="B41" i="10"/>
  <c r="AF32" i="6"/>
  <c r="AG32" i="6" s="1"/>
  <c r="I41" i="10"/>
  <c r="H41" i="10"/>
  <c r="I25" i="10"/>
  <c r="L25" i="10"/>
  <c r="C29" i="13"/>
  <c r="C30" i="13"/>
  <c r="C31" i="13"/>
  <c r="C32" i="13"/>
  <c r="C33" i="13"/>
  <c r="C35" i="13"/>
  <c r="C36" i="13"/>
  <c r="C37" i="13"/>
  <c r="C38" i="13"/>
  <c r="C39" i="13"/>
  <c r="C40" i="13"/>
  <c r="C28" i="13"/>
  <c r="AL32" i="6" l="1"/>
  <c r="AM32" i="6"/>
  <c r="I41" i="13"/>
  <c r="J41" i="13"/>
  <c r="F32" i="6"/>
  <c r="AN32" i="6" s="1"/>
  <c r="F24" i="10"/>
  <c r="F23" i="10"/>
  <c r="F22" i="10"/>
  <c r="F21" i="10"/>
  <c r="F20" i="10"/>
  <c r="F19" i="10"/>
  <c r="F17" i="10"/>
  <c r="F16" i="10"/>
  <c r="F15" i="10"/>
  <c r="F14" i="10"/>
  <c r="F13" i="10"/>
  <c r="F12" i="10"/>
  <c r="D13" i="10"/>
  <c r="D14" i="10"/>
  <c r="D15" i="10"/>
  <c r="D16" i="10"/>
  <c r="D17" i="10"/>
  <c r="D19" i="10"/>
  <c r="D20" i="10"/>
  <c r="D21" i="10"/>
  <c r="D22" i="10"/>
  <c r="D23" i="10"/>
  <c r="D24" i="10"/>
  <c r="D12" i="10"/>
  <c r="B13" i="10"/>
  <c r="B14" i="10"/>
  <c r="B15" i="10"/>
  <c r="B16" i="10"/>
  <c r="B17" i="10"/>
  <c r="B19" i="10"/>
  <c r="B21" i="10"/>
  <c r="B22" i="10"/>
  <c r="B23" i="10"/>
  <c r="B12" i="10"/>
  <c r="G13" i="13" l="1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G21" i="10" l="1"/>
  <c r="G19" i="10"/>
  <c r="B20" i="6" l="1"/>
  <c r="C20" i="6"/>
  <c r="E20" i="6"/>
  <c r="F20" i="6" s="1"/>
  <c r="H20" i="6"/>
  <c r="K20" i="6"/>
  <c r="L20" i="6" s="1"/>
  <c r="N20" i="6"/>
  <c r="O20" i="6" s="1"/>
  <c r="Q20" i="6"/>
  <c r="R20" i="6" s="1"/>
  <c r="T20" i="6"/>
  <c r="U20" i="6" s="1"/>
  <c r="W20" i="6"/>
  <c r="X20" i="6" s="1"/>
  <c r="Z20" i="6"/>
  <c r="AA20" i="6" s="1"/>
  <c r="AC20" i="6"/>
  <c r="AD20" i="6" s="1"/>
  <c r="AF20" i="6"/>
  <c r="AG20" i="6" s="1"/>
  <c r="AI20" i="6"/>
  <c r="AJ20" i="6" s="1"/>
  <c r="AK20" i="6"/>
  <c r="B21" i="6"/>
  <c r="C21" i="6"/>
  <c r="E21" i="6"/>
  <c r="F21" i="6" s="1"/>
  <c r="H21" i="6"/>
  <c r="I21" i="6" s="1"/>
  <c r="K21" i="6"/>
  <c r="L21" i="6" s="1"/>
  <c r="N21" i="6"/>
  <c r="O21" i="6" s="1"/>
  <c r="Q21" i="6"/>
  <c r="R21" i="6" s="1"/>
  <c r="T21" i="6"/>
  <c r="U21" i="6" s="1"/>
  <c r="W21" i="6"/>
  <c r="X21" i="6" s="1"/>
  <c r="Z21" i="6"/>
  <c r="AA21" i="6" s="1"/>
  <c r="AC21" i="6"/>
  <c r="AD21" i="6" s="1"/>
  <c r="AF21" i="6"/>
  <c r="AG21" i="6" s="1"/>
  <c r="AI21" i="6"/>
  <c r="AJ21" i="6" s="1"/>
  <c r="AK21" i="6"/>
  <c r="B22" i="6"/>
  <c r="C22" i="6"/>
  <c r="E22" i="6"/>
  <c r="F22" i="6" s="1"/>
  <c r="H22" i="6"/>
  <c r="K22" i="6"/>
  <c r="L22" i="6" s="1"/>
  <c r="N22" i="6"/>
  <c r="O22" i="6" s="1"/>
  <c r="Q22" i="6"/>
  <c r="R22" i="6" s="1"/>
  <c r="T22" i="6"/>
  <c r="U22" i="6" s="1"/>
  <c r="W22" i="6"/>
  <c r="X22" i="6" s="1"/>
  <c r="Z22" i="6"/>
  <c r="AA22" i="6" s="1"/>
  <c r="AC22" i="6"/>
  <c r="AD22" i="6" s="1"/>
  <c r="AF22" i="6"/>
  <c r="AG22" i="6" s="1"/>
  <c r="AI22" i="6"/>
  <c r="AJ22" i="6" s="1"/>
  <c r="AK22" i="6"/>
  <c r="B23" i="6"/>
  <c r="C23" i="6"/>
  <c r="E23" i="6"/>
  <c r="F23" i="6" s="1"/>
  <c r="H23" i="6"/>
  <c r="I23" i="6" s="1"/>
  <c r="K23" i="6"/>
  <c r="L23" i="6" s="1"/>
  <c r="N23" i="6"/>
  <c r="O23" i="6" s="1"/>
  <c r="Q23" i="6"/>
  <c r="R23" i="6" s="1"/>
  <c r="T23" i="6"/>
  <c r="U23" i="6" s="1"/>
  <c r="W23" i="6"/>
  <c r="X23" i="6" s="1"/>
  <c r="Z23" i="6"/>
  <c r="AA23" i="6" s="1"/>
  <c r="AC23" i="6"/>
  <c r="AD23" i="6" s="1"/>
  <c r="AF23" i="6"/>
  <c r="AG23" i="6" s="1"/>
  <c r="AI23" i="6"/>
  <c r="AJ23" i="6" s="1"/>
  <c r="AK23" i="6"/>
  <c r="B24" i="6"/>
  <c r="C24" i="6"/>
  <c r="E24" i="6"/>
  <c r="F24" i="6" s="1"/>
  <c r="H24" i="6"/>
  <c r="I24" i="6" s="1"/>
  <c r="K24" i="6"/>
  <c r="L24" i="6" s="1"/>
  <c r="N24" i="6"/>
  <c r="O24" i="6" s="1"/>
  <c r="Q24" i="6"/>
  <c r="R24" i="6" s="1"/>
  <c r="T24" i="6"/>
  <c r="U24" i="6" s="1"/>
  <c r="W24" i="6"/>
  <c r="X24" i="6" s="1"/>
  <c r="Z24" i="6"/>
  <c r="AA24" i="6" s="1"/>
  <c r="AC24" i="6"/>
  <c r="AD24" i="6" s="1"/>
  <c r="AF24" i="6"/>
  <c r="AG24" i="6" s="1"/>
  <c r="AI24" i="6"/>
  <c r="AJ24" i="6" s="1"/>
  <c r="AK24" i="6"/>
  <c r="B26" i="6"/>
  <c r="C26" i="6"/>
  <c r="E26" i="6"/>
  <c r="F26" i="6" s="1"/>
  <c r="H26" i="6"/>
  <c r="K26" i="6"/>
  <c r="L26" i="6" s="1"/>
  <c r="N26" i="6"/>
  <c r="O26" i="6" s="1"/>
  <c r="Q26" i="6"/>
  <c r="R26" i="6" s="1"/>
  <c r="T26" i="6"/>
  <c r="U26" i="6" s="1"/>
  <c r="W26" i="6"/>
  <c r="X26" i="6" s="1"/>
  <c r="Z26" i="6"/>
  <c r="AA26" i="6" s="1"/>
  <c r="AC26" i="6"/>
  <c r="AD26" i="6" s="1"/>
  <c r="AF26" i="6"/>
  <c r="AG26" i="6" s="1"/>
  <c r="AI26" i="6"/>
  <c r="AJ26" i="6" s="1"/>
  <c r="AK26" i="6"/>
  <c r="B27" i="6"/>
  <c r="C27" i="6"/>
  <c r="E27" i="6"/>
  <c r="F27" i="6" s="1"/>
  <c r="H27" i="6"/>
  <c r="I27" i="6" s="1"/>
  <c r="K27" i="6"/>
  <c r="L27" i="6" s="1"/>
  <c r="N27" i="6"/>
  <c r="O27" i="6" s="1"/>
  <c r="Q27" i="6"/>
  <c r="R27" i="6" s="1"/>
  <c r="T27" i="6"/>
  <c r="U27" i="6" s="1"/>
  <c r="W27" i="6"/>
  <c r="X27" i="6" s="1"/>
  <c r="Z27" i="6"/>
  <c r="AA27" i="6" s="1"/>
  <c r="AC27" i="6"/>
  <c r="AD27" i="6" s="1"/>
  <c r="AF27" i="6"/>
  <c r="AG27" i="6" s="1"/>
  <c r="AI27" i="6"/>
  <c r="AJ27" i="6" s="1"/>
  <c r="AK27" i="6"/>
  <c r="B28" i="6"/>
  <c r="C28" i="6"/>
  <c r="E28" i="6"/>
  <c r="F28" i="6" s="1"/>
  <c r="H28" i="6"/>
  <c r="I28" i="6" s="1"/>
  <c r="K28" i="6"/>
  <c r="L28" i="6" s="1"/>
  <c r="N28" i="6"/>
  <c r="O28" i="6" s="1"/>
  <c r="Q28" i="6"/>
  <c r="R28" i="6" s="1"/>
  <c r="T28" i="6"/>
  <c r="U28" i="6" s="1"/>
  <c r="W28" i="6"/>
  <c r="X28" i="6" s="1"/>
  <c r="Z28" i="6"/>
  <c r="AA28" i="6" s="1"/>
  <c r="AC28" i="6"/>
  <c r="AD28" i="6" s="1"/>
  <c r="AF28" i="6"/>
  <c r="AG28" i="6" s="1"/>
  <c r="AI28" i="6"/>
  <c r="AJ28" i="6" s="1"/>
  <c r="AK28" i="6"/>
  <c r="B29" i="6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B30" i="6"/>
  <c r="C30" i="6"/>
  <c r="E30" i="6"/>
  <c r="F30" i="6" s="1"/>
  <c r="H30" i="6"/>
  <c r="I30" i="6" s="1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K30" i="6"/>
  <c r="B31" i="6"/>
  <c r="C31" i="6"/>
  <c r="E31" i="6"/>
  <c r="F31" i="6" s="1"/>
  <c r="H31" i="6"/>
  <c r="I31" i="6" s="1"/>
  <c r="K31" i="6"/>
  <c r="L31" i="6" s="1"/>
  <c r="N31" i="6"/>
  <c r="O31" i="6" s="1"/>
  <c r="Q31" i="6"/>
  <c r="R31" i="6" s="1"/>
  <c r="T31" i="6"/>
  <c r="U31" i="6" s="1"/>
  <c r="W31" i="6"/>
  <c r="X31" i="6" s="1"/>
  <c r="Z31" i="6"/>
  <c r="AA31" i="6" s="1"/>
  <c r="AC31" i="6"/>
  <c r="AD31" i="6" s="1"/>
  <c r="AF31" i="6"/>
  <c r="AG31" i="6" s="1"/>
  <c r="AI31" i="6"/>
  <c r="AJ31" i="6" s="1"/>
  <c r="AK31" i="6"/>
  <c r="A29" i="10"/>
  <c r="B29" i="10"/>
  <c r="C29" i="10"/>
  <c r="F29" i="10"/>
  <c r="G29" i="10" s="1"/>
  <c r="H29" i="10" s="1"/>
  <c r="A30" i="10"/>
  <c r="B30" i="10"/>
  <c r="C30" i="10"/>
  <c r="F30" i="10"/>
  <c r="G30" i="10" s="1"/>
  <c r="H30" i="10" s="1"/>
  <c r="A31" i="10"/>
  <c r="B31" i="10"/>
  <c r="C31" i="10"/>
  <c r="F31" i="10"/>
  <c r="G31" i="10" s="1"/>
  <c r="H31" i="10" s="1"/>
  <c r="A32" i="10"/>
  <c r="B32" i="10"/>
  <c r="C32" i="10"/>
  <c r="F32" i="10"/>
  <c r="G32" i="10" s="1"/>
  <c r="H32" i="10" s="1"/>
  <c r="A33" i="10"/>
  <c r="B33" i="10"/>
  <c r="C33" i="10"/>
  <c r="F33" i="10"/>
  <c r="G33" i="10" s="1"/>
  <c r="A35" i="10"/>
  <c r="B35" i="10"/>
  <c r="C35" i="10"/>
  <c r="F35" i="10"/>
  <c r="G35" i="10" s="1"/>
  <c r="A36" i="10"/>
  <c r="B36" i="10"/>
  <c r="C36" i="10"/>
  <c r="F36" i="10"/>
  <c r="G36" i="10" s="1"/>
  <c r="I36" i="10" s="1"/>
  <c r="A37" i="10"/>
  <c r="B37" i="10"/>
  <c r="C37" i="10"/>
  <c r="F37" i="10"/>
  <c r="G37" i="10" s="1"/>
  <c r="A38" i="10"/>
  <c r="B38" i="10"/>
  <c r="C38" i="10"/>
  <c r="F38" i="10"/>
  <c r="G38" i="10" s="1"/>
  <c r="H38" i="10" s="1"/>
  <c r="A39" i="10"/>
  <c r="B39" i="10"/>
  <c r="C39" i="10"/>
  <c r="F39" i="10"/>
  <c r="G39" i="10" s="1"/>
  <c r="H39" i="10" s="1"/>
  <c r="A40" i="10"/>
  <c r="B40" i="10"/>
  <c r="C40" i="10"/>
  <c r="F40" i="10"/>
  <c r="G40" i="10" s="1"/>
  <c r="H40" i="10" s="1"/>
  <c r="H35" i="10" l="1"/>
  <c r="I35" i="10"/>
  <c r="H36" i="10"/>
  <c r="AM24" i="6"/>
  <c r="AL24" i="6"/>
  <c r="AM30" i="6"/>
  <c r="AM31" i="6"/>
  <c r="AL29" i="6"/>
  <c r="AL26" i="6"/>
  <c r="AL23" i="6"/>
  <c r="AL22" i="6"/>
  <c r="AN23" i="6"/>
  <c r="AN29" i="6"/>
  <c r="AM29" i="6"/>
  <c r="AL20" i="6"/>
  <c r="AN28" i="6"/>
  <c r="AM28" i="6"/>
  <c r="AL21" i="6"/>
  <c r="AL28" i="6"/>
  <c r="AM26" i="6"/>
  <c r="AN27" i="6"/>
  <c r="AN30" i="6"/>
  <c r="AN24" i="6"/>
  <c r="AN31" i="6"/>
  <c r="AN21" i="6"/>
  <c r="AM27" i="6"/>
  <c r="AL27" i="6"/>
  <c r="AM23" i="6"/>
  <c r="AM21" i="6"/>
  <c r="I26" i="6"/>
  <c r="AN26" i="6" s="1"/>
  <c r="I22" i="6"/>
  <c r="AN22" i="6" s="1"/>
  <c r="I20" i="6"/>
  <c r="AN20" i="6" s="1"/>
  <c r="AL30" i="6"/>
  <c r="AM22" i="6"/>
  <c r="AM20" i="6"/>
  <c r="AL31" i="6"/>
  <c r="H37" i="10"/>
  <c r="I37" i="10"/>
  <c r="H33" i="10"/>
  <c r="E44" i="6" l="1"/>
  <c r="H29" i="13"/>
  <c r="H30" i="13"/>
  <c r="H31" i="13"/>
  <c r="H32" i="13"/>
  <c r="H33" i="13"/>
  <c r="H35" i="13"/>
  <c r="H36" i="13"/>
  <c r="H37" i="13"/>
  <c r="H38" i="13"/>
  <c r="H39" i="13"/>
  <c r="H40" i="13"/>
  <c r="E31" i="13"/>
  <c r="K31" i="13" s="1"/>
  <c r="E32" i="13"/>
  <c r="K32" i="13" s="1"/>
  <c r="E33" i="13"/>
  <c r="K33" i="13" s="1"/>
  <c r="E35" i="13"/>
  <c r="K35" i="13" s="1"/>
  <c r="E36" i="13"/>
  <c r="K36" i="13" s="1"/>
  <c r="E37" i="13"/>
  <c r="K37" i="13" s="1"/>
  <c r="E38" i="13"/>
  <c r="K38" i="13" s="1"/>
  <c r="E39" i="13"/>
  <c r="K39" i="13" s="1"/>
  <c r="E40" i="13"/>
  <c r="K40" i="13" s="1"/>
  <c r="D31" i="13"/>
  <c r="D32" i="13"/>
  <c r="D33" i="13"/>
  <c r="D35" i="13"/>
  <c r="D36" i="13"/>
  <c r="D37" i="13"/>
  <c r="D38" i="13"/>
  <c r="D39" i="13"/>
  <c r="D40" i="13"/>
  <c r="B29" i="13"/>
  <c r="B30" i="13"/>
  <c r="B31" i="13"/>
  <c r="I31" i="13" s="1"/>
  <c r="B32" i="13"/>
  <c r="J32" i="13" s="1"/>
  <c r="B33" i="13"/>
  <c r="J33" i="13" s="1"/>
  <c r="B35" i="13"/>
  <c r="J35" i="13" s="1"/>
  <c r="B36" i="13"/>
  <c r="J36" i="13" s="1"/>
  <c r="B37" i="13"/>
  <c r="J37" i="13" s="1"/>
  <c r="B38" i="13"/>
  <c r="J38" i="13" s="1"/>
  <c r="B39" i="13"/>
  <c r="I39" i="13" s="1"/>
  <c r="B40" i="13"/>
  <c r="J40" i="13" s="1"/>
  <c r="I40" i="13" l="1"/>
  <c r="J39" i="13"/>
  <c r="I33" i="13"/>
  <c r="I38" i="13"/>
  <c r="I36" i="13"/>
  <c r="I37" i="13"/>
  <c r="J31" i="13"/>
  <c r="I35" i="13"/>
  <c r="I32" i="13"/>
  <c r="L24" i="10"/>
  <c r="G24" i="10"/>
  <c r="I40" i="10" s="1"/>
  <c r="H24" i="10"/>
  <c r="I24" i="10" s="1"/>
  <c r="I20" i="10"/>
  <c r="H19" i="10"/>
  <c r="I19" i="10" s="1"/>
  <c r="H21" i="10"/>
  <c r="I21" i="10" s="1"/>
  <c r="L19" i="10"/>
  <c r="L20" i="10"/>
  <c r="L21" i="10"/>
  <c r="AK19" i="6" l="1"/>
  <c r="AK33" i="6" s="1"/>
  <c r="B19" i="6"/>
  <c r="L23" i="10" l="1"/>
  <c r="H23" i="10"/>
  <c r="I23" i="10" s="1"/>
  <c r="G23" i="10"/>
  <c r="I39" i="10" s="1"/>
  <c r="L22" i="10"/>
  <c r="H22" i="10"/>
  <c r="I22" i="10" s="1"/>
  <c r="G22" i="10"/>
  <c r="I38" i="10" s="1"/>
  <c r="G13" i="10" l="1"/>
  <c r="I29" i="10" s="1"/>
  <c r="G14" i="10"/>
  <c r="I30" i="10" s="1"/>
  <c r="G15" i="10"/>
  <c r="I31" i="10" s="1"/>
  <c r="G16" i="10"/>
  <c r="I32" i="10" s="1"/>
  <c r="G17" i="10"/>
  <c r="I33" i="10" s="1"/>
  <c r="G12" i="10"/>
  <c r="H12" i="10"/>
  <c r="B28" i="10" l="1"/>
  <c r="A28" i="10"/>
  <c r="D28" i="13" l="1"/>
  <c r="L16" i="10"/>
  <c r="L15" i="10"/>
  <c r="H15" i="10"/>
  <c r="I15" i="10" s="1"/>
  <c r="E40" i="6" l="1"/>
  <c r="H28" i="13"/>
  <c r="H42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8" i="10"/>
  <c r="F42" i="10" s="1"/>
  <c r="L14" i="10"/>
  <c r="H14" i="10"/>
  <c r="I14" i="10" s="1"/>
  <c r="L13" i="10"/>
  <c r="H13" i="10"/>
  <c r="I13" i="10" s="1"/>
  <c r="L17" i="10"/>
  <c r="H17" i="10"/>
  <c r="I17" i="10" s="1"/>
  <c r="H16" i="10"/>
  <c r="I16" i="10" s="1"/>
  <c r="K42" i="13" l="1"/>
  <c r="E46" i="6"/>
  <c r="I30" i="13"/>
  <c r="J30" i="13"/>
  <c r="I29" i="13"/>
  <c r="E42" i="6" l="1"/>
  <c r="C28" i="10" l="1"/>
  <c r="C19" i="6"/>
  <c r="B28" i="13"/>
  <c r="I28" i="13" s="1"/>
  <c r="AI19" i="6"/>
  <c r="AI33" i="6" s="1"/>
  <c r="H19" i="6"/>
  <c r="H33" i="6" s="1"/>
  <c r="N19" i="6"/>
  <c r="N33" i="6" s="1"/>
  <c r="W19" i="6"/>
  <c r="W33" i="6" s="1"/>
  <c r="K19" i="6"/>
  <c r="K33" i="6" s="1"/>
  <c r="E19" i="6"/>
  <c r="E33" i="6" s="1"/>
  <c r="Q19" i="6"/>
  <c r="Q33" i="6" s="1"/>
  <c r="T19" i="6"/>
  <c r="T33" i="6" s="1"/>
  <c r="Z19" i="6"/>
  <c r="Z33" i="6" s="1"/>
  <c r="AC19" i="6"/>
  <c r="AC33" i="6" s="1"/>
  <c r="AF19" i="6"/>
  <c r="AF33" i="6" s="1"/>
  <c r="G28" i="10"/>
  <c r="G42" i="10" s="1"/>
  <c r="L12" i="10"/>
  <c r="I12" i="10"/>
  <c r="I28" i="10" l="1"/>
  <c r="I42" i="10" s="1"/>
  <c r="X19" i="6"/>
  <c r="X33" i="6" s="1"/>
  <c r="AJ19" i="6"/>
  <c r="AJ33" i="6" s="1"/>
  <c r="L19" i="6"/>
  <c r="L33" i="6" s="1"/>
  <c r="AG19" i="6"/>
  <c r="AG33" i="6" s="1"/>
  <c r="AD19" i="6"/>
  <c r="AD33" i="6" s="1"/>
  <c r="AL19" i="6"/>
  <c r="AL33" i="6" s="1"/>
  <c r="R19" i="6"/>
  <c r="R33" i="6" s="1"/>
  <c r="I19" i="6"/>
  <c r="I33" i="6" s="1"/>
  <c r="AA19" i="6"/>
  <c r="AA33" i="6" s="1"/>
  <c r="U19" i="6"/>
  <c r="U33" i="6" s="1"/>
  <c r="AM19" i="6"/>
  <c r="AM33" i="6" s="1"/>
  <c r="H28" i="10"/>
  <c r="H42" i="10" s="1"/>
  <c r="O19" i="6"/>
  <c r="O33" i="6" s="1"/>
  <c r="J28" i="13"/>
  <c r="J42" i="13" s="1"/>
  <c r="F19" i="6"/>
  <c r="F33" i="6" s="1"/>
  <c r="AN19" i="6" l="1"/>
  <c r="AN33" i="6" s="1"/>
  <c r="E38" i="6" l="1"/>
</calcChain>
</file>

<file path=xl/sharedStrings.xml><?xml version="1.0" encoding="utf-8"?>
<sst xmlns="http://schemas.openxmlformats.org/spreadsheetml/2006/main" count="292" uniqueCount="167">
  <si>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</si>
  <si>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</si>
  <si>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</si>
  <si>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</si>
  <si>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</si>
  <si>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</si>
  <si>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</si>
  <si>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</si>
  <si>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</si>
  <si>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</si>
  <si>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</si>
  <si>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</si>
  <si>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</si>
  <si>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</si>
  <si>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</si>
  <si>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</si>
  <si>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</si>
  <si>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</si>
  <si>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</si>
  <si>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</si>
  <si>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</si>
  <si>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</si>
  <si>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</si>
  <si>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</si>
  <si>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</si>
  <si>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</si>
  <si>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</si>
  <si>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</si>
  <si>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</si>
  <si>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</si>
  <si>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</si>
  <si>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</si>
  <si>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</si>
  <si>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</si>
  <si>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</si>
  <si>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</si>
  <si>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</si>
  <si>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</si>
  <si>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</si>
  <si>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</si>
  <si>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</si>
  <si>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</si>
  <si>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</si>
  <si>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</si>
  <si>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</si>
  <si>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</si>
  <si>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</si>
  <si>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</si>
  <si>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</si>
  <si>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</si>
  <si>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</si>
  <si>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</si>
  <si>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</si>
  <si>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</si>
  <si>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</si>
  <si>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</si>
  <si>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</si>
  <si>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</si>
  <si>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</si>
  <si>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</si>
  <si>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</si>
  <si>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</si>
  <si>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</si>
  <si>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</si>
  <si>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</si>
  <si>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</si>
  <si>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</si>
  <si>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&lt;----Please remove servings if balance is negative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</si>
  <si>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</si>
  <si>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</si>
  <si>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</si>
  <si>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</si>
  <si>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</si>
  <si>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</si>
  <si>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</si>
  <si>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</si>
  <si>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</si>
  <si>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</si>
  <si>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</si>
  <si>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</si>
  <si>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</si>
  <si>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</si>
  <si>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</si>
  <si>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</si>
  <si>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</si>
  <si>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</si>
  <si>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</si>
  <si>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</si>
  <si>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</si>
  <si>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</si>
  <si>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</si>
  <si>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</si>
  <si>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</si>
  <si>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</si>
  <si>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 xml:space="preserve">*Enter awarded bid pricings as the commodity case cost. Please see your AFS/CV sales manager or broker if you do not have this information.
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</si>
  <si>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</si>
  <si>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</si>
  <si>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</si>
  <si>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</si>
  <si>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</si>
  <si>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</si>
  <si>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</si>
  <si>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</si>
  <si>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</si>
  <si>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</si>
  <si>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</si>
  <si>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</si>
  <si>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</si>
  <si>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</si>
  <si>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</si>
  <si>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</si>
  <si>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CHICKEN LARGE CHILLED -BULK WHITE</t>
  </si>
  <si>
    <t>100103D</t>
  </si>
  <si>
    <t>CHICKEN LARGE CHILLED -BULK DARK</t>
  </si>
  <si>
    <t>CHICKEN LEGS CHILLED -BULK</t>
  </si>
  <si>
    <t>AFS Sriracha Honey Chicken</t>
  </si>
  <si>
    <t>AFS New Orleans Cajun Chicken</t>
  </si>
  <si>
    <t>Comida Vida  Shredded Chicken Tinga</t>
  </si>
  <si>
    <t>Asian Food Solutions / Comida Vida Commodity Processing Calculator</t>
  </si>
  <si>
    <t>Your food broker representative</t>
  </si>
  <si>
    <t>or AFS/CV if no representative, (888) 499-7288</t>
  </si>
  <si>
    <t>AFS Beef Strips</t>
  </si>
  <si>
    <t>AFS Teriyaki Beef</t>
  </si>
  <si>
    <t>Revised</t>
  </si>
  <si>
    <r>
      <rPr>
        <sz val="12"/>
        <rFont val="Calibri"/>
        <family val="2"/>
        <scheme val="minor"/>
      </rPr>
      <t>WBSCM USDA
Foods Material Code</t>
    </r>
  </si>
  <si>
    <t>AFS Whole GrainTangerine Chicken</t>
  </si>
  <si>
    <t>AFS Whole Grain General Tso's Chicken</t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</si>
  <si>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</si>
  <si>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</si>
  <si>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</si>
  <si>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</si>
  <si>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</si>
  <si>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</si>
  <si>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</si>
  <si>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</si>
  <si>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</si>
  <si>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</si>
  <si>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</si>
  <si>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</si>
  <si>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</si>
  <si>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</si>
  <si>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</si>
  <si>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</si>
  <si>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</si>
  <si>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</si>
  <si>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</si>
  <si>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AFS Whole Grain Japanese Cherry Blossom
Sweet n Sour Chicken</t>
  </si>
  <si>
    <t>AFS Gluten Free Teriyaki Chicken</t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</si>
  <si>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</si>
  <si>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</si>
  <si>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r>
      <rPr>
        <b/>
        <sz val="8"/>
        <color indexed="10"/>
        <rFont val="ARIAL"/>
        <family val="2"/>
      </rPr>
      <t>Questions?</t>
    </r>
    <r>
      <rPr>
        <b/>
        <sz val="8"/>
        <color indexed="8"/>
        <rFont val="ARIAL"/>
        <family val="2"/>
      </rPr>
      <t xml:space="preserve">  Contact our corporate office @ 888-499-6888  / Info@InternationalFoodSolutions.Com OR the broker</t>
    </r>
  </si>
  <si>
    <t>SCHOOL YEAR 2023 / 2024</t>
  </si>
  <si>
    <t>Good through 7/1/23 - 6/30/24</t>
  </si>
  <si>
    <t>SY24</t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</si>
  <si>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Tamale)</t>
    </r>
  </si>
  <si>
    <t>SY 2023-2024  School Year Planner</t>
  </si>
  <si>
    <t>Purchase Order SY 2023-2024</t>
  </si>
  <si>
    <t>USDA
Approval Date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</si>
  <si>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 #72003, #72005, #72013, #73001,# 73002) </t>
    </r>
  </si>
  <si>
    <t>Comida Vida  Beef  Shreds</t>
  </si>
  <si>
    <t>Comida Vida  Chicken Shreds</t>
  </si>
  <si>
    <t>N</t>
  </si>
  <si>
    <t>Comida Vida Beef Barbacoa Shreds</t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</si>
  <si>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Barbacoa Shreds, Beef Slices)</t>
    </r>
  </si>
  <si>
    <t>Aahar Foods Chicken Tikka Masala</t>
  </si>
  <si>
    <t>Aahar Chicken Tikka Masala</t>
  </si>
  <si>
    <t>REVISED 1/11/24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</si>
</sst>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2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5" fillId="0" borderId="0"/>
    <xf numFmtId="43" fontId="28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66">
    <xf numFmtId="0" fontId="0" fillId="0" borderId="0" xfId="0"/>
    <xf numFmtId="0" fontId="33" fillId="0" borderId="0" xfId="0" applyFont="1" applyProtection="1">
      <protection locked="0"/>
    </xf>
    <xf numFmtId="0" fontId="33" fillId="4" borderId="0" xfId="0" applyFont="1" applyFill="1" applyAlignment="1" applyProtection="1">
      <alignment horizontal="center"/>
      <protection locked="0"/>
    </xf>
    <xf numFmtId="1" fontId="43" fillId="8" borderId="3" xfId="6" applyNumberFormat="1" applyFont="1" applyFill="1" applyBorder="1" applyAlignment="1" applyProtection="1">
      <alignment horizontal="center"/>
      <protection locked="0"/>
    </xf>
    <xf numFmtId="8" fontId="40" fillId="8" borderId="3" xfId="6" applyNumberFormat="1" applyFont="1" applyFill="1" applyBorder="1" applyAlignment="1" applyProtection="1">
      <alignment horizontal="center"/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6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6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6" fillId="5" borderId="3" xfId="0" applyNumberFormat="1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/>
    </xf>
    <xf numFmtId="0" fontId="33" fillId="0" borderId="0" xfId="6" applyFont="1" applyProtection="1">
      <protection locked="0"/>
    </xf>
    <xf numFmtId="0" fontId="38" fillId="0" borderId="0" xfId="6" applyFont="1" applyProtection="1">
      <protection locked="0"/>
    </xf>
    <xf numFmtId="0" fontId="39" fillId="0" borderId="0" xfId="6" applyFont="1" applyProtection="1">
      <protection locked="0"/>
    </xf>
    <xf numFmtId="0" fontId="40" fillId="0" borderId="0" xfId="6" applyFont="1" applyProtection="1">
      <protection locked="0"/>
    </xf>
    <xf numFmtId="0" fontId="40" fillId="0" borderId="0" xfId="6" applyFont="1" applyAlignment="1" applyProtection="1">
      <alignment horizontal="right"/>
      <protection locked="0"/>
    </xf>
    <xf numFmtId="0" fontId="32" fillId="0" borderId="0" xfId="6" applyFont="1" applyProtection="1">
      <protection locked="0"/>
    </xf>
    <xf numFmtId="0" fontId="40" fillId="6" borderId="0" xfId="6" applyFont="1" applyFill="1" applyAlignment="1" applyProtection="1">
      <alignment horizontal="right"/>
      <protection locked="0"/>
    </xf>
    <xf numFmtId="0" fontId="32" fillId="6" borderId="0" xfId="6" applyFont="1" applyFill="1" applyAlignment="1" applyProtection="1">
      <alignment horizontal="center"/>
      <protection locked="0"/>
    </xf>
    <xf numFmtId="0" fontId="40" fillId="6" borderId="0" xfId="6" applyFont="1" applyFill="1" applyProtection="1">
      <protection locked="0"/>
    </xf>
    <xf numFmtId="0" fontId="40" fillId="6" borderId="0" xfId="6" applyFont="1" applyFill="1" applyAlignment="1" applyProtection="1">
      <alignment horizontal="center"/>
      <protection locked="0"/>
    </xf>
    <xf numFmtId="0" fontId="32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9" fillId="0" borderId="0" xfId="6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9" fillId="0" borderId="0" xfId="6" applyProtection="1">
      <protection locked="0"/>
    </xf>
    <xf numFmtId="0" fontId="41" fillId="0" borderId="0" xfId="6" applyFont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3" fillId="5" borderId="23" xfId="6" applyFont="1" applyFill="1" applyBorder="1" applyProtection="1">
      <protection locked="0"/>
    </xf>
    <xf numFmtId="0" fontId="43" fillId="5" borderId="1" xfId="6" applyFont="1" applyFill="1" applyBorder="1" applyProtection="1">
      <protection locked="0"/>
    </xf>
    <xf numFmtId="0" fontId="40" fillId="5" borderId="21" xfId="6" applyFont="1" applyFill="1" applyBorder="1" applyProtection="1">
      <protection locked="0"/>
    </xf>
    <xf numFmtId="0" fontId="43" fillId="8" borderId="23" xfId="6" applyFont="1" applyFill="1" applyBorder="1" applyProtection="1">
      <protection locked="0"/>
    </xf>
    <xf numFmtId="0" fontId="43" fillId="5" borderId="14" xfId="6" applyFont="1" applyFill="1" applyBorder="1" applyProtection="1">
      <protection locked="0"/>
    </xf>
    <xf numFmtId="0" fontId="43" fillId="5" borderId="0" xfId="6" applyFont="1" applyFill="1" applyProtection="1">
      <protection locked="0"/>
    </xf>
    <xf numFmtId="0" fontId="40" fillId="5" borderId="2" xfId="6" applyFont="1" applyFill="1" applyBorder="1" applyProtection="1">
      <protection locked="0"/>
    </xf>
    <xf numFmtId="0" fontId="40" fillId="5" borderId="9" xfId="6" applyFont="1" applyFill="1" applyBorder="1" applyProtection="1">
      <protection locked="0"/>
    </xf>
    <xf numFmtId="0" fontId="43" fillId="5" borderId="5" xfId="6" applyFont="1" applyFill="1" applyBorder="1" applyProtection="1">
      <protection locked="0"/>
    </xf>
    <xf numFmtId="0" fontId="40" fillId="5" borderId="5" xfId="6" applyFont="1" applyFill="1" applyBorder="1" applyProtection="1">
      <protection locked="0"/>
    </xf>
    <xf numFmtId="0" fontId="40" fillId="5" borderId="22" xfId="6" applyFont="1" applyFill="1" applyBorder="1" applyProtection="1">
      <protection locked="0"/>
    </xf>
    <xf numFmtId="0" fontId="24" fillId="2" borderId="0" xfId="7" applyFont="1" applyFill="1" applyAlignment="1" applyProtection="1">
      <alignment horizontal="left"/>
      <protection locked="0"/>
    </xf>
    <xf numFmtId="0" fontId="16" fillId="0" borderId="28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/>
    <xf numFmtId="0" fontId="42" fillId="5" borderId="18" xfId="6" applyFont="1" applyFill="1" applyBorder="1" applyAlignment="1">
      <alignment horizontal="center"/>
    </xf>
    <xf numFmtId="0" fontId="42" fillId="5" borderId="3" xfId="6" applyFont="1" applyFill="1" applyBorder="1" applyAlignment="1">
      <alignment horizontal="center"/>
    </xf>
    <xf numFmtId="0" fontId="42" fillId="5" borderId="3" xfId="6" applyFont="1" applyFill="1" applyBorder="1"/>
    <xf numFmtId="4" fontId="42" fillId="5" borderId="3" xfId="6" applyNumberFormat="1" applyFont="1" applyFill="1" applyBorder="1" applyAlignment="1">
      <alignment horizontal="center"/>
    </xf>
    <xf numFmtId="0" fontId="42" fillId="0" borderId="18" xfId="6" applyFont="1" applyBorder="1" applyAlignment="1">
      <alignment horizontal="center"/>
    </xf>
    <xf numFmtId="0" fontId="42" fillId="0" borderId="3" xfId="6" applyFont="1" applyBorder="1" applyAlignment="1">
      <alignment horizontal="center"/>
    </xf>
    <xf numFmtId="0" fontId="42" fillId="0" borderId="3" xfId="6" applyFont="1" applyBorder="1"/>
    <xf numFmtId="4" fontId="42" fillId="0" borderId="6" xfId="6" applyNumberFormat="1" applyFont="1" applyBorder="1" applyAlignment="1">
      <alignment horizontal="center"/>
    </xf>
    <xf numFmtId="0" fontId="40" fillId="0" borderId="19" xfId="6" applyFont="1" applyBorder="1" applyAlignment="1">
      <alignment horizontal="center"/>
    </xf>
    <xf numFmtId="0" fontId="40" fillId="0" borderId="3" xfId="6" applyFont="1" applyBorder="1" applyAlignment="1">
      <alignment horizontal="center"/>
    </xf>
    <xf numFmtId="0" fontId="40" fillId="0" borderId="3" xfId="6" applyFont="1" applyBorder="1" applyAlignment="1">
      <alignment horizontal="left"/>
    </xf>
    <xf numFmtId="2" fontId="40" fillId="0" borderId="6" xfId="6" applyNumberFormat="1" applyFont="1" applyBorder="1" applyAlignment="1">
      <alignment horizontal="center"/>
    </xf>
    <xf numFmtId="0" fontId="40" fillId="0" borderId="18" xfId="6" applyFont="1" applyBorder="1" applyAlignment="1">
      <alignment horizontal="center"/>
    </xf>
    <xf numFmtId="0" fontId="16" fillId="0" borderId="29" xfId="6" applyFont="1" applyBorder="1" applyAlignment="1">
      <alignment horizontal="center"/>
    </xf>
    <xf numFmtId="8" fontId="42" fillId="5" borderId="3" xfId="6" applyNumberFormat="1" applyFont="1" applyFill="1" applyBorder="1" applyAlignment="1">
      <alignment horizontal="center"/>
    </xf>
    <xf numFmtId="166" fontId="42" fillId="5" borderId="3" xfId="6" applyNumberFormat="1" applyFont="1" applyFill="1" applyBorder="1" applyAlignment="1">
      <alignment horizontal="center"/>
    </xf>
    <xf numFmtId="3" fontId="42" fillId="5" borderId="3" xfId="6" applyNumberFormat="1" applyFont="1" applyFill="1" applyBorder="1" applyAlignment="1">
      <alignment horizontal="center"/>
    </xf>
    <xf numFmtId="3" fontId="42" fillId="5" borderId="20" xfId="6" applyNumberFormat="1" applyFont="1" applyFill="1" applyBorder="1" applyAlignment="1">
      <alignment horizontal="center"/>
    </xf>
    <xf numFmtId="8" fontId="42" fillId="0" borderId="8" xfId="6" applyNumberFormat="1" applyFont="1" applyBorder="1" applyAlignment="1">
      <alignment horizontal="center"/>
    </xf>
    <xf numFmtId="166" fontId="42" fillId="0" borderId="3" xfId="6" applyNumberFormat="1" applyFont="1" applyBorder="1" applyAlignment="1">
      <alignment horizontal="center"/>
    </xf>
    <xf numFmtId="3" fontId="42" fillId="0" borderId="3" xfId="6" applyNumberFormat="1" applyFont="1" applyBorder="1" applyAlignment="1">
      <alignment horizontal="center"/>
    </xf>
    <xf numFmtId="3" fontId="42" fillId="0" borderId="20" xfId="6" applyNumberFormat="1" applyFont="1" applyBorder="1" applyAlignment="1">
      <alignment horizontal="center"/>
    </xf>
    <xf numFmtId="8" fontId="40" fillId="0" borderId="8" xfId="6" applyNumberFormat="1" applyFont="1" applyBorder="1" applyAlignment="1">
      <alignment horizontal="center"/>
    </xf>
    <xf numFmtId="8" fontId="40" fillId="0" borderId="3" xfId="6" applyNumberFormat="1" applyFont="1" applyBorder="1" applyAlignment="1">
      <alignment horizontal="center"/>
    </xf>
    <xf numFmtId="3" fontId="40" fillId="0" borderId="3" xfId="6" applyNumberFormat="1" applyFont="1" applyBorder="1" applyAlignment="1">
      <alignment horizontal="center"/>
    </xf>
    <xf numFmtId="3" fontId="40" fillId="0" borderId="20" xfId="6" applyNumberFormat="1" applyFont="1" applyBorder="1" applyAlignment="1">
      <alignment horizontal="center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2" fontId="32" fillId="0" borderId="0" xfId="0" applyNumberFormat="1" applyFont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left"/>
      <protection locked="0"/>
    </xf>
    <xf numFmtId="0" fontId="47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7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9" fillId="2" borderId="0" xfId="6" applyFill="1" applyAlignment="1" applyProtection="1">
      <alignment vertical="center"/>
      <protection locked="0"/>
    </xf>
    <xf numFmtId="0" fontId="29" fillId="0" borderId="0" xfId="6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9" fillId="2" borderId="0" xfId="6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Alignment="1" applyProtection="1">
      <alignment horizontal="center" wrapText="1"/>
      <protection locked="0"/>
    </xf>
    <xf numFmtId="0" fontId="7" fillId="6" borderId="0" xfId="6" applyFont="1" applyFill="1" applyAlignment="1" applyProtection="1">
      <alignment horizontal="center"/>
      <protection locked="0"/>
    </xf>
    <xf numFmtId="0" fontId="29" fillId="6" borderId="0" xfId="6" applyFill="1" applyProtection="1">
      <protection locked="0"/>
    </xf>
    <xf numFmtId="0" fontId="7" fillId="6" borderId="0" xfId="7" applyFont="1" applyFill="1" applyAlignment="1" applyProtection="1">
      <alignment horizontal="center" wrapText="1"/>
      <protection locked="0"/>
    </xf>
    <xf numFmtId="0" fontId="29" fillId="2" borderId="0" xfId="6" applyFill="1" applyAlignment="1" applyProtection="1">
      <alignment horizontal="center"/>
      <protection locked="0"/>
    </xf>
    <xf numFmtId="0" fontId="14" fillId="2" borderId="0" xfId="7" applyFont="1" applyFill="1" applyAlignment="1" applyProtection="1">
      <alignment horizontal="left"/>
      <protection locked="0"/>
    </xf>
    <xf numFmtId="0" fontId="14" fillId="3" borderId="34" xfId="7" applyFont="1" applyFill="1" applyBorder="1" applyAlignment="1">
      <alignment horizontal="center" vertical="center" wrapText="1" shrinkToFit="1"/>
    </xf>
    <xf numFmtId="0" fontId="14" fillId="3" borderId="35" xfId="7" applyFont="1" applyFill="1" applyBorder="1" applyAlignment="1">
      <alignment horizontal="center" vertical="center" wrapText="1" shrinkToFit="1"/>
    </xf>
    <xf numFmtId="0" fontId="14" fillId="3" borderId="36" xfId="7" applyFont="1" applyFill="1" applyBorder="1" applyAlignment="1">
      <alignment horizontal="center" vertical="center" wrapText="1" shrinkToFit="1"/>
    </xf>
    <xf numFmtId="0" fontId="14" fillId="3" borderId="33" xfId="7" applyFont="1" applyFill="1" applyBorder="1" applyAlignment="1">
      <alignment horizontal="center" vertical="center" wrapText="1" shrinkToFit="1"/>
    </xf>
    <xf numFmtId="0" fontId="56" fillId="6" borderId="4" xfId="7" applyFont="1" applyFill="1" applyBorder="1" applyAlignment="1">
      <alignment horizontal="center" vertical="center" wrapText="1" shrinkToFit="1"/>
    </xf>
    <xf numFmtId="0" fontId="56" fillId="7" borderId="4" xfId="7" applyFont="1" applyFill="1" applyBorder="1" applyAlignment="1">
      <alignment horizontal="center" vertical="center" wrapText="1" shrinkToFit="1"/>
    </xf>
    <xf numFmtId="2" fontId="56" fillId="7" borderId="4" xfId="7" applyNumberFormat="1" applyFont="1" applyFill="1" applyBorder="1" applyAlignment="1">
      <alignment horizontal="center" vertical="center" wrapText="1" shrinkToFit="1"/>
    </xf>
    <xf numFmtId="167" fontId="56" fillId="7" borderId="4" xfId="1" applyNumberFormat="1" applyFont="1" applyFill="1" applyBorder="1" applyAlignment="1" applyProtection="1">
      <alignment horizontal="center" vertical="center" wrapText="1" shrinkToFit="1"/>
    </xf>
    <xf numFmtId="0" fontId="56" fillId="6" borderId="3" xfId="7" applyFont="1" applyFill="1" applyBorder="1" applyAlignment="1">
      <alignment horizontal="center" vertical="center" wrapText="1" shrinkToFit="1"/>
    </xf>
    <xf numFmtId="0" fontId="56" fillId="7" borderId="3" xfId="7" applyFont="1" applyFill="1" applyBorder="1" applyAlignment="1">
      <alignment horizontal="center" vertical="center" wrapText="1" shrinkToFit="1"/>
    </xf>
    <xf numFmtId="2" fontId="56" fillId="7" borderId="3" xfId="7" applyNumberFormat="1" applyFont="1" applyFill="1" applyBorder="1" applyAlignment="1">
      <alignment horizontal="center" vertical="center" wrapText="1" shrinkToFit="1"/>
    </xf>
    <xf numFmtId="168" fontId="56" fillId="7" borderId="22" xfId="2" applyNumberFormat="1" applyFont="1" applyFill="1" applyBorder="1" applyAlignment="1" applyProtection="1">
      <alignment horizontal="center" vertical="center" wrapText="1"/>
    </xf>
    <xf numFmtId="168" fontId="56" fillId="7" borderId="8" xfId="2" applyNumberFormat="1" applyFont="1" applyFill="1" applyBorder="1" applyAlignment="1" applyProtection="1">
      <alignment horizontal="center" vertical="center" wrapText="1"/>
    </xf>
    <xf numFmtId="167" fontId="56" fillId="2" borderId="22" xfId="1" applyNumberFormat="1" applyFont="1" applyFill="1" applyBorder="1" applyAlignment="1" applyProtection="1">
      <alignment horizontal="center" vertical="center" wrapText="1" shrinkToFit="1"/>
    </xf>
    <xf numFmtId="164" fontId="56" fillId="7" borderId="4" xfId="2" applyNumberFormat="1" applyFont="1" applyFill="1" applyBorder="1" applyAlignment="1" applyProtection="1">
      <alignment horizontal="center" vertical="center" wrapText="1" shrinkToFit="1"/>
    </xf>
    <xf numFmtId="167" fontId="56" fillId="6" borderId="4" xfId="7" applyNumberFormat="1" applyFont="1" applyFill="1" applyBorder="1" applyAlignment="1">
      <alignment wrapText="1"/>
    </xf>
    <xf numFmtId="167" fontId="56" fillId="7" borderId="4" xfId="7" applyNumberFormat="1" applyFont="1" applyFill="1" applyBorder="1" applyAlignment="1">
      <alignment wrapText="1"/>
    </xf>
    <xf numFmtId="164" fontId="57" fillId="11" borderId="22" xfId="7" applyNumberFormat="1" applyFont="1" applyFill="1" applyBorder="1" applyAlignment="1">
      <alignment horizontal="center" wrapText="1"/>
    </xf>
    <xf numFmtId="164" fontId="7" fillId="6" borderId="0" xfId="6" applyNumberFormat="1" applyFont="1" applyFill="1" applyAlignment="1" applyProtection="1">
      <alignment horizontal="left"/>
      <protection locked="0"/>
    </xf>
    <xf numFmtId="0" fontId="48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44" fontId="56" fillId="7" borderId="4" xfId="2" applyFont="1" applyFill="1" applyBorder="1" applyAlignment="1" applyProtection="1">
      <alignment horizontal="center" vertical="center" wrapText="1" shrinkToFit="1"/>
    </xf>
    <xf numFmtId="0" fontId="32" fillId="5" borderId="22" xfId="0" applyFont="1" applyFill="1" applyBorder="1" applyAlignment="1">
      <alignment horizontal="center"/>
    </xf>
    <xf numFmtId="1" fontId="32" fillId="5" borderId="4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62" fillId="0" borderId="0" xfId="0" applyFont="1" applyAlignment="1" applyProtection="1">
      <alignment horizontal="center"/>
      <protection locked="0"/>
    </xf>
    <xf numFmtId="0" fontId="62" fillId="0" borderId="0" xfId="0" applyFont="1" applyAlignment="1">
      <alignment horizontal="center"/>
    </xf>
    <xf numFmtId="43" fontId="56" fillId="2" borderId="22" xfId="1" applyFont="1" applyFill="1" applyBorder="1" applyAlignment="1" applyProtection="1">
      <alignment horizontal="center" vertical="center" wrapText="1" shrinkToFit="1"/>
    </xf>
    <xf numFmtId="43" fontId="56" fillId="6" borderId="4" xfId="7" applyNumberFormat="1" applyFont="1" applyFill="1" applyBorder="1" applyAlignment="1">
      <alignment wrapText="1"/>
    </xf>
    <xf numFmtId="167" fontId="19" fillId="6" borderId="0" xfId="6" applyNumberFormat="1" applyFont="1" applyFill="1" applyAlignment="1" applyProtection="1">
      <alignment horizontal="left"/>
      <protection locked="0"/>
    </xf>
    <xf numFmtId="0" fontId="18" fillId="12" borderId="1" xfId="0" applyFont="1" applyFill="1" applyBorder="1" applyAlignment="1">
      <alignment horizontal="center" wrapText="1"/>
    </xf>
    <xf numFmtId="0" fontId="18" fillId="12" borderId="38" xfId="0" applyFont="1" applyFill="1" applyBorder="1" applyAlignment="1">
      <alignment horizontal="center" wrapText="1"/>
    </xf>
    <xf numFmtId="0" fontId="37" fillId="0" borderId="14" xfId="0" applyFont="1" applyBorder="1" applyProtection="1">
      <protection locked="0"/>
    </xf>
    <xf numFmtId="0" fontId="37" fillId="0" borderId="0" xfId="0" applyFont="1" applyProtection="1">
      <protection locked="0"/>
    </xf>
    <xf numFmtId="0" fontId="60" fillId="15" borderId="23" xfId="0" applyFont="1" applyFill="1" applyBorder="1" applyAlignment="1">
      <alignment horizontal="center" vertical="center" wrapText="1"/>
    </xf>
    <xf numFmtId="0" fontId="61" fillId="15" borderId="38" xfId="4" applyFont="1" applyFill="1" applyBorder="1" applyAlignment="1" applyProtection="1">
      <alignment horizontal="center" vertical="center" wrapText="1"/>
    </xf>
    <xf numFmtId="0" fontId="39" fillId="5" borderId="0" xfId="6" applyFont="1" applyFill="1" applyProtection="1">
      <protection locked="0"/>
    </xf>
    <xf numFmtId="0" fontId="40" fillId="5" borderId="0" xfId="6" applyFont="1" applyFill="1" applyProtection="1">
      <protection locked="0"/>
    </xf>
    <xf numFmtId="0" fontId="58" fillId="0" borderId="0" xfId="0" applyFont="1" applyAlignment="1" applyProtection="1">
      <alignment horizontal="left"/>
      <protection locked="0"/>
    </xf>
    <xf numFmtId="0" fontId="59" fillId="0" borderId="0" xfId="0" applyFont="1" applyAlignment="1" applyProtection="1">
      <alignment horizontal="left"/>
      <protection locked="0"/>
    </xf>
    <xf numFmtId="0" fontId="51" fillId="2" borderId="0" xfId="6" applyFont="1" applyFill="1"/>
    <xf numFmtId="0" fontId="49" fillId="2" borderId="0" xfId="7" applyFont="1" applyFill="1"/>
    <xf numFmtId="0" fontId="50" fillId="2" borderId="0" xfId="7" applyFont="1" applyFill="1"/>
    <xf numFmtId="0" fontId="45" fillId="2" borderId="0" xfId="7" applyFont="1" applyFill="1"/>
    <xf numFmtId="0" fontId="52" fillId="2" borderId="0" xfId="7" applyFont="1" applyFill="1"/>
    <xf numFmtId="2" fontId="32" fillId="0" borderId="0" xfId="0" applyNumberFormat="1" applyFont="1" applyAlignment="1">
      <alignment horizontal="center"/>
    </xf>
    <xf numFmtId="0" fontId="6" fillId="2" borderId="0" xfId="6" applyFont="1" applyFill="1"/>
    <xf numFmtId="0" fontId="29" fillId="2" borderId="0" xfId="6" applyFill="1" applyAlignment="1">
      <alignment wrapText="1"/>
    </xf>
    <xf numFmtId="0" fontId="6" fillId="2" borderId="0" xfId="6" applyFont="1" applyFill="1" applyAlignment="1">
      <alignment horizontal="center"/>
    </xf>
    <xf numFmtId="0" fontId="7" fillId="2" borderId="0" xfId="7" applyFont="1" applyFill="1" applyAlignment="1">
      <alignment wrapText="1"/>
    </xf>
    <xf numFmtId="0" fontId="8" fillId="2" borderId="0" xfId="6" applyFont="1" applyFill="1"/>
    <xf numFmtId="0" fontId="9" fillId="2" borderId="0" xfId="6" applyFont="1" applyFill="1" applyAlignment="1">
      <alignment wrapText="1"/>
    </xf>
    <xf numFmtId="0" fontId="10" fillId="2" borderId="0" xfId="7" applyFont="1" applyFill="1" applyAlignment="1">
      <alignment horizontal="center" wrapText="1"/>
    </xf>
    <xf numFmtId="0" fontId="10" fillId="2" borderId="0" xfId="7" applyFont="1" applyFill="1" applyAlignment="1">
      <alignment wrapText="1"/>
    </xf>
    <xf numFmtId="0" fontId="46" fillId="10" borderId="0" xfId="0" applyFont="1" applyFill="1"/>
    <xf numFmtId="0" fontId="32" fillId="10" borderId="0" xfId="0" applyFont="1" applyFill="1" applyAlignment="1">
      <alignment horizontal="center"/>
    </xf>
    <xf numFmtId="0" fontId="16" fillId="0" borderId="39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0" fontId="42" fillId="5" borderId="30" xfId="6" applyFont="1" applyFill="1" applyBorder="1" applyAlignment="1">
      <alignment horizontal="center"/>
    </xf>
    <xf numFmtId="0" fontId="40" fillId="0" borderId="42" xfId="6" applyFont="1" applyBorder="1" applyAlignment="1">
      <alignment horizontal="center"/>
    </xf>
    <xf numFmtId="0" fontId="40" fillId="0" borderId="42" xfId="6" applyFont="1" applyBorder="1"/>
    <xf numFmtId="3" fontId="40" fillId="0" borderId="42" xfId="6" applyNumberFormat="1" applyFont="1" applyBorder="1" applyAlignment="1">
      <alignment horizontal="center"/>
    </xf>
    <xf numFmtId="8" fontId="40" fillId="0" borderId="42" xfId="6" applyNumberFormat="1" applyFont="1" applyBorder="1" applyAlignment="1">
      <alignment horizontal="center"/>
    </xf>
    <xf numFmtId="0" fontId="32" fillId="0" borderId="42" xfId="6" applyFont="1" applyBorder="1"/>
    <xf numFmtId="3" fontId="40" fillId="0" borderId="13" xfId="6" applyNumberFormat="1" applyFont="1" applyBorder="1" applyAlignment="1">
      <alignment horizontal="center"/>
    </xf>
    <xf numFmtId="2" fontId="40" fillId="0" borderId="3" xfId="6" applyNumberFormat="1" applyFont="1" applyBorder="1" applyAlignment="1">
      <alignment horizontal="center"/>
    </xf>
    <xf numFmtId="0" fontId="33" fillId="0" borderId="0" xfId="6" applyFont="1"/>
    <xf numFmtId="44" fontId="56" fillId="7" borderId="3" xfId="2" applyFont="1" applyFill="1" applyBorder="1" applyAlignment="1" applyProtection="1">
      <alignment horizontal="center" vertical="center" wrapText="1" shrinkToFit="1"/>
    </xf>
    <xf numFmtId="0" fontId="65" fillId="2" borderId="0" xfId="7" applyFont="1" applyFill="1" applyAlignment="1" applyProtection="1">
      <alignment horizontal="center" vertical="top" wrapText="1"/>
      <protection locked="0"/>
    </xf>
    <xf numFmtId="0" fontId="67" fillId="0" borderId="0" xfId="0" applyFont="1"/>
    <xf numFmtId="0" fontId="67" fillId="0" borderId="43" xfId="0" applyFont="1" applyBorder="1" applyAlignment="1">
      <alignment horizontal="left" vertical="center" wrapText="1"/>
    </xf>
    <xf numFmtId="0" fontId="67" fillId="0" borderId="43" xfId="0" applyFont="1" applyBorder="1" applyAlignment="1">
      <alignment horizontal="center" vertical="center" wrapText="1"/>
    </xf>
    <xf numFmtId="0" fontId="68" fillId="0" borderId="0" xfId="0" applyFont="1"/>
    <xf numFmtId="44" fontId="56" fillId="7" borderId="38" xfId="2" applyFont="1" applyFill="1" applyBorder="1" applyAlignment="1" applyProtection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9" fillId="0" borderId="0" xfId="6" applyFont="1"/>
    <xf numFmtId="0" fontId="29" fillId="0" borderId="0" xfId="6" applyAlignment="1">
      <alignment horizontal="center"/>
    </xf>
    <xf numFmtId="0" fontId="40" fillId="0" borderId="0" xfId="6" applyFont="1" applyAlignment="1">
      <alignment horizontal="right"/>
    </xf>
    <xf numFmtId="0" fontId="39" fillId="0" borderId="0" xfId="6" applyFont="1"/>
    <xf numFmtId="0" fontId="39" fillId="8" borderId="18" xfId="6" applyFont="1" applyFill="1" applyBorder="1" applyAlignment="1">
      <alignment horizontal="left"/>
    </xf>
    <xf numFmtId="0" fontId="33" fillId="8" borderId="7" xfId="6" applyFont="1" applyFill="1" applyBorder="1"/>
    <xf numFmtId="0" fontId="33" fillId="8" borderId="20" xfId="6" applyFont="1" applyFill="1" applyBorder="1"/>
    <xf numFmtId="0" fontId="16" fillId="0" borderId="24" xfId="6" applyFont="1" applyBorder="1"/>
    <xf numFmtId="0" fontId="16" fillId="0" borderId="25" xfId="6" applyFont="1" applyBorder="1"/>
    <xf numFmtId="0" fontId="16" fillId="0" borderId="25" xfId="6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40" xfId="6" applyFont="1" applyBorder="1" applyAlignment="1">
      <alignment horizontal="center"/>
    </xf>
    <xf numFmtId="1" fontId="43" fillId="0" borderId="42" xfId="6" applyNumberFormat="1" applyFont="1" applyBorder="1" applyAlignment="1">
      <alignment horizontal="center"/>
    </xf>
    <xf numFmtId="1" fontId="42" fillId="5" borderId="3" xfId="6" applyNumberFormat="1" applyFont="1" applyFill="1" applyBorder="1" applyAlignment="1">
      <alignment horizontal="center"/>
    </xf>
    <xf numFmtId="1" fontId="42" fillId="0" borderId="3" xfId="6" applyNumberFormat="1" applyFont="1" applyBorder="1" applyAlignment="1">
      <alignment horizontal="center"/>
    </xf>
    <xf numFmtId="8" fontId="42" fillId="0" borderId="3" xfId="6" applyNumberFormat="1" applyFont="1" applyBorder="1" applyAlignment="1">
      <alignment horizontal="center"/>
    </xf>
    <xf numFmtId="0" fontId="44" fillId="0" borderId="45" xfId="6" applyFont="1" applyBorder="1" applyAlignment="1">
      <alignment horizontal="center"/>
    </xf>
    <xf numFmtId="0" fontId="44" fillId="0" borderId="45" xfId="6" applyFont="1" applyBorder="1" applyAlignment="1">
      <alignment horizontal="left"/>
    </xf>
    <xf numFmtId="3" fontId="42" fillId="0" borderId="46" xfId="6" applyNumberFormat="1" applyFont="1" applyBorder="1" applyAlignment="1">
      <alignment horizontal="center"/>
    </xf>
    <xf numFmtId="0" fontId="42" fillId="0" borderId="46" xfId="6" applyFont="1" applyBorder="1" applyAlignment="1">
      <alignment horizontal="center"/>
    </xf>
    <xf numFmtId="164" fontId="42" fillId="0" borderId="46" xfId="6" applyNumberFormat="1" applyFont="1" applyBorder="1" applyAlignment="1">
      <alignment horizontal="center"/>
    </xf>
    <xf numFmtId="8" fontId="42" fillId="0" borderId="46" xfId="6" applyNumberFormat="1" applyFont="1" applyBorder="1" applyAlignment="1">
      <alignment horizontal="center"/>
    </xf>
    <xf numFmtId="38" fontId="42" fillId="0" borderId="46" xfId="6" applyNumberFormat="1" applyFont="1" applyBorder="1" applyAlignment="1">
      <alignment horizontal="center"/>
    </xf>
    <xf numFmtId="3" fontId="42" fillId="0" borderId="47" xfId="6" applyNumberFormat="1" applyFont="1" applyBorder="1" applyAlignment="1">
      <alignment horizontal="center"/>
    </xf>
    <xf numFmtId="0" fontId="44" fillId="0" borderId="44" xfId="6" applyFont="1" applyBorder="1" applyAlignment="1">
      <alignment horizontal="left"/>
    </xf>
    <xf numFmtId="0" fontId="69" fillId="0" borderId="48" xfId="0" applyFont="1" applyBorder="1"/>
    <xf numFmtId="0" fontId="69" fillId="0" borderId="46" xfId="0" applyFont="1" applyBorder="1" applyAlignment="1">
      <alignment wrapText="1"/>
    </xf>
    <xf numFmtId="0" fontId="69" fillId="0" borderId="46" xfId="0" applyFont="1" applyBorder="1"/>
    <xf numFmtId="0" fontId="69" fillId="0" borderId="47" xfId="0" applyFont="1" applyBorder="1"/>
    <xf numFmtId="0" fontId="39" fillId="0" borderId="16" xfId="0" applyFont="1" applyBorder="1" applyAlignment="1">
      <alignment wrapText="1"/>
    </xf>
    <xf numFmtId="0" fontId="39" fillId="0" borderId="4" xfId="0" applyFont="1" applyBorder="1" applyAlignment="1">
      <alignment wrapText="1"/>
    </xf>
    <xf numFmtId="0" fontId="39" fillId="0" borderId="4" xfId="0" applyFont="1" applyBorder="1"/>
    <xf numFmtId="0" fontId="39" fillId="0" borderId="17" xfId="0" applyFont="1" applyBorder="1" applyAlignment="1">
      <alignment wrapText="1"/>
    </xf>
    <xf numFmtId="0" fontId="39" fillId="0" borderId="11" xfId="0" applyFont="1" applyBorder="1" applyAlignment="1">
      <alignment wrapText="1"/>
    </xf>
    <xf numFmtId="0" fontId="39" fillId="0" borderId="3" xfId="0" applyFont="1" applyBorder="1" applyAlignment="1">
      <alignment wrapText="1"/>
    </xf>
    <xf numFmtId="0" fontId="39" fillId="0" borderId="3" xfId="0" applyFont="1" applyBorder="1"/>
    <xf numFmtId="0" fontId="39" fillId="0" borderId="49" xfId="0" applyFont="1" applyBorder="1" applyAlignment="1">
      <alignment wrapText="1"/>
    </xf>
    <xf numFmtId="0" fontId="40" fillId="0" borderId="50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top" wrapText="1"/>
    </xf>
    <xf numFmtId="0" fontId="40" fillId="0" borderId="50" xfId="0" applyFont="1" applyBorder="1" applyAlignment="1">
      <alignment horizontal="left" vertical="center" wrapText="1"/>
    </xf>
    <xf numFmtId="0" fontId="14" fillId="3" borderId="38" xfId="7" applyFont="1" applyFill="1" applyBorder="1" applyAlignment="1">
      <alignment horizontal="center" vertical="center" wrapText="1" shrinkToFit="1"/>
    </xf>
    <xf numFmtId="0" fontId="14" fillId="3" borderId="51" xfId="7" applyFont="1" applyFill="1" applyBorder="1" applyAlignment="1">
      <alignment horizontal="center" vertical="center" wrapText="1" shrinkToFit="1"/>
    </xf>
    <xf numFmtId="0" fontId="14" fillId="3" borderId="52" xfId="7" applyFont="1" applyFill="1" applyBorder="1" applyAlignment="1">
      <alignment horizontal="center" vertical="center" wrapText="1" shrinkToFit="1"/>
    </xf>
    <xf numFmtId="0" fontId="14" fillId="3" borderId="21" xfId="7" applyFont="1" applyFill="1" applyBorder="1" applyAlignment="1">
      <alignment horizontal="center" vertical="center" wrapText="1" shrinkToFit="1"/>
    </xf>
    <xf numFmtId="0" fontId="14" fillId="3" borderId="23" xfId="7" applyFont="1" applyFill="1" applyBorder="1" applyAlignment="1">
      <alignment horizontal="center" vertical="center" wrapText="1" shrinkToFit="1"/>
    </xf>
    <xf numFmtId="0" fontId="56" fillId="7" borderId="9" xfId="7" applyFont="1" applyFill="1" applyBorder="1" applyAlignment="1">
      <alignment horizontal="center" vertical="center" wrapText="1" shrinkToFit="1"/>
    </xf>
    <xf numFmtId="0" fontId="20" fillId="15" borderId="14" xfId="0" applyFont="1" applyFill="1" applyBorder="1" applyAlignment="1">
      <alignment horizontal="center"/>
    </xf>
    <xf numFmtId="0" fontId="23" fillId="0" borderId="3" xfId="0" applyFont="1" applyBorder="1" applyAlignment="1" applyProtection="1">
      <alignment horizontal="center"/>
      <protection locked="0"/>
    </xf>
    <xf numFmtId="0" fontId="32" fillId="13" borderId="5" xfId="0" applyFont="1" applyFill="1" applyBorder="1" applyAlignment="1">
      <alignment horizontal="center"/>
    </xf>
    <xf numFmtId="0" fontId="32" fillId="16" borderId="5" xfId="0" applyFont="1" applyFill="1" applyBorder="1" applyAlignment="1">
      <alignment horizontal="center"/>
    </xf>
    <xf numFmtId="0" fontId="32" fillId="17" borderId="5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 wrapText="1"/>
    </xf>
    <xf numFmtId="0" fontId="32" fillId="5" borderId="8" xfId="0" applyFont="1" applyFill="1" applyBorder="1" applyAlignment="1">
      <alignment horizontal="center"/>
    </xf>
    <xf numFmtId="0" fontId="31" fillId="0" borderId="22" xfId="0" applyFont="1" applyBorder="1" applyProtection="1">
      <protection locked="0"/>
    </xf>
    <xf numFmtId="0" fontId="31" fillId="0" borderId="4" xfId="0" applyFont="1" applyBorder="1" applyProtection="1">
      <protection locked="0"/>
    </xf>
    <xf numFmtId="0" fontId="31" fillId="0" borderId="9" xfId="0" applyFont="1" applyBorder="1" applyProtection="1">
      <protection locked="0"/>
    </xf>
    <xf numFmtId="0" fontId="23" fillId="12" borderId="33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wrapText="1"/>
    </xf>
    <xf numFmtId="0" fontId="23" fillId="12" borderId="34" xfId="0" applyFont="1" applyFill="1" applyBorder="1" applyAlignment="1">
      <alignment horizontal="center" wrapText="1"/>
    </xf>
    <xf numFmtId="0" fontId="34" fillId="15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3" fontId="32" fillId="8" borderId="3" xfId="0" applyNumberFormat="1" applyFont="1" applyFill="1" applyBorder="1" applyAlignment="1" applyProtection="1">
      <alignment horizontal="center"/>
      <protection locked="0"/>
    </xf>
    <xf numFmtId="3" fontId="32" fillId="15" borderId="3" xfId="0" applyNumberFormat="1" applyFont="1" applyFill="1" applyBorder="1" applyAlignment="1">
      <alignment horizontal="center"/>
    </xf>
    <xf numFmtId="3" fontId="32" fillId="0" borderId="3" xfId="0" applyNumberFormat="1" applyFont="1" applyBorder="1" applyAlignment="1" applyProtection="1">
      <alignment horizontal="center"/>
      <protection locked="0"/>
    </xf>
    <xf numFmtId="4" fontId="32" fillId="0" borderId="3" xfId="0" applyNumberFormat="1" applyFont="1" applyBorder="1" applyAlignment="1" applyProtection="1">
      <alignment horizontal="center"/>
      <protection locked="0"/>
    </xf>
    <xf numFmtId="0" fontId="32" fillId="13" borderId="3" xfId="0" applyFont="1" applyFill="1" applyBorder="1" applyAlignment="1">
      <alignment horizontal="left"/>
    </xf>
    <xf numFmtId="0" fontId="32" fillId="13" borderId="3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left"/>
    </xf>
    <xf numFmtId="0" fontId="32" fillId="16" borderId="3" xfId="0" applyFont="1" applyFill="1" applyBorder="1" applyAlignment="1">
      <alignment horizontal="center"/>
    </xf>
    <xf numFmtId="0" fontId="32" fillId="17" borderId="3" xfId="0" applyFont="1" applyFill="1" applyBorder="1" applyAlignment="1">
      <alignment horizontal="left"/>
    </xf>
    <xf numFmtId="0" fontId="32" fillId="17" borderId="3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63" fillId="9" borderId="3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20" fillId="9" borderId="33" xfId="0" applyFont="1" applyFill="1" applyBorder="1" applyAlignment="1">
      <alignment horizontal="center"/>
    </xf>
    <xf numFmtId="0" fontId="68" fillId="0" borderId="3" xfId="0" applyFont="1" applyBorder="1"/>
    <xf numFmtId="0" fontId="68" fillId="0" borderId="3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38" fillId="0" borderId="43" xfId="0" applyFont="1" applyBorder="1" applyAlignment="1">
      <alignment horizontal="center" vertical="top" wrapText="1"/>
    </xf>
    <xf numFmtId="2" fontId="67" fillId="0" borderId="43" xfId="0" applyNumberFormat="1" applyFont="1" applyBorder="1" applyAlignment="1">
      <alignment horizontal="center" vertical="center" wrapText="1"/>
    </xf>
    <xf numFmtId="2" fontId="40" fillId="0" borderId="50" xfId="0" applyNumberFormat="1" applyFont="1" applyBorder="1" applyAlignment="1">
      <alignment horizontal="center" vertical="top" wrapText="1"/>
    </xf>
    <xf numFmtId="2" fontId="68" fillId="0" borderId="3" xfId="0" applyNumberFormat="1" applyFont="1" applyBorder="1" applyAlignment="1">
      <alignment horizontal="center"/>
    </xf>
    <xf numFmtId="2" fontId="68" fillId="0" borderId="0" xfId="0" applyNumberFormat="1" applyFont="1" applyAlignment="1">
      <alignment horizontal="center"/>
    </xf>
    <xf numFmtId="2" fontId="40" fillId="0" borderId="50" xfId="0" applyNumberFormat="1" applyFont="1" applyBorder="1" applyAlignment="1">
      <alignment horizontal="center" vertical="center" wrapText="1"/>
    </xf>
    <xf numFmtId="0" fontId="32" fillId="0" borderId="50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left"/>
    </xf>
    <xf numFmtId="0" fontId="68" fillId="0" borderId="0" xfId="0" applyFont="1" applyAlignment="1">
      <alignment horizontal="left"/>
    </xf>
    <xf numFmtId="14" fontId="67" fillId="0" borderId="43" xfId="0" applyNumberFormat="1" applyFont="1" applyBorder="1" applyAlignment="1">
      <alignment horizontal="right" vertical="center" wrapText="1"/>
    </xf>
    <xf numFmtId="14" fontId="68" fillId="0" borderId="0" xfId="0" applyNumberFormat="1" applyFont="1" applyAlignment="1">
      <alignment horizontal="right"/>
    </xf>
    <xf numFmtId="0" fontId="56" fillId="6" borderId="4" xfId="7" applyFont="1" applyFill="1" applyBorder="1" applyAlignment="1">
      <alignment horizontal="left" vertical="center" shrinkToFit="1"/>
    </xf>
    <xf numFmtId="0" fontId="34" fillId="0" borderId="21" xfId="0" applyFont="1" applyBorder="1" applyAlignment="1" applyProtection="1">
      <alignment vertical="center" wrapText="1"/>
      <protection locked="0"/>
    </xf>
    <xf numFmtId="0" fontId="36" fillId="0" borderId="22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3" fontId="36" fillId="0" borderId="3" xfId="0" applyNumberFormat="1" applyFont="1" applyBorder="1" applyAlignment="1">
      <alignment horizontal="center" vertical="center"/>
    </xf>
    <xf numFmtId="0" fontId="16" fillId="3" borderId="34" xfId="7" applyFont="1" applyFill="1" applyBorder="1" applyAlignment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6" fillId="6" borderId="4" xfId="1" applyNumberFormat="1" applyFont="1" applyFill="1" applyBorder="1" applyAlignment="1" applyProtection="1">
      <alignment horizontal="center" vertical="center" wrapText="1" shrinkToFit="1"/>
    </xf>
    <xf numFmtId="167" fontId="56" fillId="6" borderId="3" xfId="1" applyNumberFormat="1" applyFont="1" applyFill="1" applyBorder="1" applyAlignment="1" applyProtection="1">
      <alignment horizontal="center" vertical="center" wrapText="1" shrinkToFit="1"/>
    </xf>
    <xf numFmtId="167" fontId="56" fillId="6" borderId="8" xfId="1" applyNumberFormat="1" applyFont="1" applyFill="1" applyBorder="1" applyAlignment="1" applyProtection="1">
      <alignment horizontal="center" vertical="center" wrapText="1" shrinkToFit="1"/>
    </xf>
    <xf numFmtId="167" fontId="56" fillId="18" borderId="4" xfId="8" applyNumberFormat="1" applyFont="1" applyFill="1" applyBorder="1" applyAlignment="1" applyProtection="1">
      <alignment horizontal="center" vertical="center" wrapText="1" shrinkToFit="1"/>
    </xf>
    <xf numFmtId="167" fontId="56" fillId="18" borderId="3" xfId="8" applyNumberFormat="1" applyFont="1" applyFill="1" applyBorder="1" applyAlignment="1" applyProtection="1">
      <alignment horizontal="center" vertical="center" wrapText="1" shrinkToFit="1"/>
    </xf>
    <xf numFmtId="167" fontId="56" fillId="6" borderId="9" xfId="1" applyNumberFormat="1" applyFont="1" applyFill="1" applyBorder="1" applyAlignment="1" applyProtection="1">
      <alignment horizontal="center" vertical="center" wrapText="1" shrinkToFit="1"/>
    </xf>
    <xf numFmtId="167" fontId="56" fillId="6" borderId="6" xfId="1" applyNumberFormat="1" applyFont="1" applyFill="1" applyBorder="1" applyAlignment="1" applyProtection="1">
      <alignment horizontal="center" vertical="center" wrapText="1" shrinkToFit="1"/>
    </xf>
    <xf numFmtId="167" fontId="56" fillId="6" borderId="7" xfId="1" applyNumberFormat="1" applyFont="1" applyFill="1" applyBorder="1" applyAlignment="1" applyProtection="1">
      <alignment horizontal="center" vertical="center" wrapText="1" shrinkToFit="1"/>
    </xf>
    <xf numFmtId="14" fontId="40" fillId="0" borderId="50" xfId="0" applyNumberFormat="1" applyFont="1" applyBorder="1" applyAlignment="1">
      <alignment horizontal="right" vertical="center" wrapText="1"/>
    </xf>
    <xf numFmtId="14" fontId="70" fillId="0" borderId="3" xfId="0" applyNumberFormat="1" applyFont="1" applyBorder="1" applyAlignment="1">
      <alignment horizontal="right"/>
    </xf>
    <xf numFmtId="169" fontId="38" fillId="0" borderId="43" xfId="0" applyNumberFormat="1" applyFont="1" applyBorder="1" applyAlignment="1">
      <alignment horizontal="left" vertical="top" shrinkToFit="1"/>
    </xf>
    <xf numFmtId="0" fontId="71" fillId="2" borderId="0" xfId="7" applyFont="1" applyFill="1" applyAlignment="1">
      <alignment horizontal="center" wrapText="1"/>
    </xf>
    <xf numFmtId="0" fontId="32" fillId="17" borderId="0" xfId="0" applyFont="1" applyFill="1" applyAlignment="1">
      <alignment horizontal="center"/>
    </xf>
    <xf numFmtId="0" fontId="40" fillId="0" borderId="28" xfId="6" applyFont="1" applyBorder="1" applyAlignment="1">
      <alignment horizontal="center"/>
    </xf>
    <xf numFmtId="2" fontId="67" fillId="0" borderId="43" xfId="0" applyNumberFormat="1" applyFont="1" applyBorder="1" applyAlignment="1">
      <alignment vertical="center" wrapText="1"/>
    </xf>
    <xf numFmtId="170" fontId="67" fillId="0" borderId="43" xfId="2" applyNumberFormat="1" applyFont="1" applyBorder="1" applyAlignment="1">
      <alignment vertical="center" wrapText="1"/>
    </xf>
    <xf numFmtId="2" fontId="40" fillId="0" borderId="50" xfId="0" applyNumberFormat="1" applyFont="1" applyBorder="1" applyAlignment="1">
      <alignment vertical="top" wrapText="1"/>
    </xf>
    <xf numFmtId="170" fontId="40" fillId="0" borderId="50" xfId="2" applyNumberFormat="1" applyFont="1" applyBorder="1" applyAlignment="1">
      <alignment vertical="center" wrapText="1"/>
    </xf>
    <xf numFmtId="2" fontId="40" fillId="0" borderId="50" xfId="0" applyNumberFormat="1" applyFont="1" applyBorder="1" applyAlignment="1">
      <alignment vertical="center" wrapText="1"/>
    </xf>
    <xf numFmtId="2" fontId="68" fillId="0" borderId="3" xfId="0" applyNumberFormat="1" applyFont="1" applyBorder="1"/>
    <xf numFmtId="170" fontId="70" fillId="0" borderId="3" xfId="2" applyNumberFormat="1" applyFont="1" applyBorder="1" applyAlignment="1"/>
    <xf numFmtId="44" fontId="70" fillId="0" borderId="3" xfId="2" applyFont="1" applyBorder="1" applyAlignment="1"/>
    <xf numFmtId="2" fontId="68" fillId="0" borderId="0" xfId="0" applyNumberFormat="1" applyFont="1"/>
    <xf numFmtId="170" fontId="68" fillId="0" borderId="0" xfId="2" applyNumberFormat="1" applyFont="1" applyAlignment="1"/>
    <xf numFmtId="8" fontId="68" fillId="0" borderId="3" xfId="0" applyNumberFormat="1" applyFont="1" applyBorder="1"/>
    <xf numFmtId="14" fontId="68" fillId="0" borderId="3" xfId="0" applyNumberFormat="1" applyFont="1" applyBorder="1" applyAlignment="1">
      <alignment horizontal="right"/>
    </xf>
    <xf numFmtId="0" fontId="66" fillId="0" borderId="0" xfId="0" applyFont="1" applyAlignment="1">
      <alignment horizontal="left" vertical="top" wrapText="1"/>
    </xf>
    <xf numFmtId="0" fontId="38" fillId="0" borderId="43" xfId="0" applyFont="1" applyBorder="1" applyAlignment="1">
      <alignment horizontal="left" vertical="top" wrapText="1"/>
    </xf>
    <xf numFmtId="0" fontId="11" fillId="6" borderId="0" xfId="6" applyFont="1" applyFill="1" applyAlignment="1" applyProtection="1">
      <alignment horizontal="center" vertical="center"/>
      <protection locked="0"/>
    </xf>
    <xf numFmtId="0" fontId="11" fillId="5" borderId="9" xfId="6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wrapText="1"/>
      <protection locked="0"/>
    </xf>
    <xf numFmtId="0" fontId="32" fillId="0" borderId="1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2" fillId="8" borderId="3" xfId="0" applyNumberFormat="1" applyFont="1" applyFill="1" applyBorder="1" applyAlignment="1" applyProtection="1">
      <alignment horizontal="center"/>
      <protection locked="0"/>
    </xf>
    <xf numFmtId="0" fontId="58" fillId="0" borderId="0" xfId="0" applyFont="1" applyAlignment="1" applyProtection="1">
      <alignment horizontal="left"/>
      <protection locked="0"/>
    </xf>
    <xf numFmtId="0" fontId="32" fillId="8" borderId="3" xfId="0" applyFont="1" applyFill="1" applyBorder="1" applyAlignment="1" applyProtection="1">
      <alignment horizontal="left"/>
      <protection locked="0"/>
    </xf>
    <xf numFmtId="2" fontId="32" fillId="0" borderId="3" xfId="0" applyNumberFormat="1" applyFont="1" applyBorder="1" applyAlignment="1">
      <alignment horizontal="center"/>
    </xf>
    <xf numFmtId="0" fontId="59" fillId="0" borderId="0" xfId="0" applyFont="1" applyAlignment="1" applyProtection="1">
      <alignment horizontal="left"/>
      <protection locked="0"/>
    </xf>
    <xf numFmtId="0" fontId="32" fillId="4" borderId="5" xfId="0" applyFont="1" applyFill="1" applyBorder="1" applyAlignment="1" applyProtection="1">
      <alignment horizontal="left"/>
      <protection locked="0"/>
    </xf>
    <xf numFmtId="0" fontId="34" fillId="15" borderId="3" xfId="0" applyFont="1" applyFill="1" applyBorder="1" applyAlignment="1">
      <alignment horizontal="center" vertical="center"/>
    </xf>
    <xf numFmtId="0" fontId="32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2" fillId="8" borderId="6" xfId="0" applyFont="1" applyFill="1" applyBorder="1" applyAlignment="1" applyProtection="1">
      <alignment horizontal="left"/>
      <protection locked="0"/>
    </xf>
    <xf numFmtId="0" fontId="32" fillId="8" borderId="7" xfId="0" applyFont="1" applyFill="1" applyBorder="1" applyAlignment="1" applyProtection="1">
      <alignment horizontal="left"/>
      <protection locked="0"/>
    </xf>
    <xf numFmtId="0" fontId="32" fillId="8" borderId="8" xfId="0" applyFont="1" applyFill="1" applyBorder="1" applyAlignment="1" applyProtection="1">
      <alignment horizontal="left"/>
      <protection locked="0"/>
    </xf>
    <xf numFmtId="2" fontId="36" fillId="5" borderId="3" xfId="0" applyNumberFormat="1" applyFont="1" applyFill="1" applyBorder="1" applyAlignment="1">
      <alignment horizontal="center"/>
    </xf>
    <xf numFmtId="0" fontId="32" fillId="0" borderId="2" xfId="0" applyFont="1" applyBorder="1" applyAlignment="1" applyProtection="1">
      <alignment horizontal="center"/>
      <protection locked="0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4" fillId="15" borderId="8" xfId="0" applyFont="1" applyFill="1" applyBorder="1" applyAlignment="1">
      <alignment horizontal="center" vertical="center"/>
    </xf>
    <xf numFmtId="0" fontId="40" fillId="8" borderId="14" xfId="6" applyFont="1" applyFill="1" applyBorder="1" applyAlignment="1" applyProtection="1">
      <alignment horizontal="left"/>
      <protection locked="0"/>
    </xf>
    <xf numFmtId="0" fontId="40" fillId="8" borderId="0" xfId="6" applyFont="1" applyFill="1" applyAlignment="1" applyProtection="1">
      <alignment horizontal="left"/>
      <protection locked="0"/>
    </xf>
    <xf numFmtId="0" fontId="40" fillId="8" borderId="2" xfId="6" applyFont="1" applyFill="1" applyBorder="1" applyAlignment="1" applyProtection="1">
      <alignment horizontal="left"/>
      <protection locked="0"/>
    </xf>
    <xf numFmtId="0" fontId="40" fillId="8" borderId="9" xfId="6" applyFont="1" applyFill="1" applyBorder="1" applyAlignment="1" applyProtection="1">
      <alignment horizontal="left"/>
      <protection locked="0"/>
    </xf>
    <xf numFmtId="0" fontId="40" fillId="8" borderId="5" xfId="6" applyFont="1" applyFill="1" applyBorder="1" applyAlignment="1" applyProtection="1">
      <alignment horizontal="left"/>
      <protection locked="0"/>
    </xf>
    <xf numFmtId="0" fontId="40" fillId="8" borderId="22" xfId="6" applyFont="1" applyFill="1" applyBorder="1" applyAlignment="1" applyProtection="1">
      <alignment horizontal="left"/>
      <protection locked="0"/>
    </xf>
    <xf numFmtId="0" fontId="40" fillId="8" borderId="1" xfId="6" applyFont="1" applyFill="1" applyBorder="1" applyAlignment="1" applyProtection="1">
      <alignment horizontal="center"/>
      <protection locked="0"/>
    </xf>
    <xf numFmtId="0" fontId="40" fillId="8" borderId="21" xfId="6" applyFont="1" applyFill="1" applyBorder="1" applyAlignment="1" applyProtection="1">
      <alignment horizontal="center"/>
      <protection locked="0"/>
    </xf>
    <xf numFmtId="0" fontId="33" fillId="0" borderId="0" xfId="6" applyFont="1" applyAlignment="1" applyProtection="1">
      <alignment horizontal="center"/>
      <protection locked="0"/>
    </xf>
    <xf numFmtId="0" fontId="39" fillId="8" borderId="30" xfId="6" applyFont="1" applyFill="1" applyBorder="1" applyAlignment="1">
      <alignment horizontal="left"/>
    </xf>
    <xf numFmtId="0" fontId="39" fillId="8" borderId="12" xfId="6" applyFont="1" applyFill="1" applyBorder="1" applyAlignment="1">
      <alignment horizontal="left"/>
    </xf>
    <xf numFmtId="0" fontId="39" fillId="8" borderId="13" xfId="6" applyFont="1" applyFill="1" applyBorder="1" applyAlignment="1">
      <alignment horizontal="left"/>
    </xf>
    <xf numFmtId="0" fontId="39" fillId="8" borderId="18" xfId="6" applyFont="1" applyFill="1" applyBorder="1" applyAlignment="1">
      <alignment horizontal="left"/>
    </xf>
    <xf numFmtId="0" fontId="33" fillId="8" borderId="7" xfId="6" applyFont="1" applyFill="1" applyBorder="1"/>
    <xf numFmtId="0" fontId="33" fillId="8" borderId="20" xfId="6" applyFont="1" applyFill="1" applyBorder="1"/>
    <xf numFmtId="0" fontId="16" fillId="0" borderId="31" xfId="6" applyFont="1" applyBorder="1" applyAlignment="1">
      <alignment horizontal="center"/>
    </xf>
    <xf numFmtId="0" fontId="29" fillId="0" borderId="0" xfId="6"/>
    <xf numFmtId="0" fontId="16" fillId="0" borderId="25" xfId="6" applyFont="1" applyBorder="1" applyAlignment="1">
      <alignment horizontal="center" wrapText="1"/>
    </xf>
    <xf numFmtId="0" fontId="16" fillId="0" borderId="10" xfId="6" applyFont="1" applyBorder="1" applyAlignment="1">
      <alignment horizontal="center" wrapText="1"/>
    </xf>
    <xf numFmtId="0" fontId="16" fillId="0" borderId="15" xfId="6" applyFont="1" applyBorder="1" applyAlignment="1">
      <alignment horizontal="center" wrapText="1"/>
    </xf>
    <xf numFmtId="0" fontId="55" fillId="0" borderId="0" xfId="6" applyFont="1" applyAlignment="1">
      <alignment horizontal="center"/>
    </xf>
    <xf numFmtId="0" fontId="53" fillId="0" borderId="0" xfId="6" applyFont="1" applyAlignment="1" applyProtection="1">
      <alignment horizontal="center"/>
      <protection locked="0"/>
    </xf>
    <xf numFmtId="0" fontId="32" fillId="8" borderId="5" xfId="6" applyFont="1" applyFill="1" applyBorder="1" applyAlignment="1" applyProtection="1">
      <alignment horizontal="center"/>
      <protection locked="0"/>
    </xf>
    <xf numFmtId="14" fontId="40" fillId="8" borderId="5" xfId="6" applyNumberFormat="1" applyFont="1" applyFill="1" applyBorder="1" applyAlignment="1" applyProtection="1">
      <alignment horizontal="center"/>
      <protection locked="0"/>
    </xf>
    <xf numFmtId="0" fontId="40" fillId="8" borderId="5" xfId="6" applyFont="1" applyFill="1" applyBorder="1" applyAlignment="1" applyProtection="1">
      <alignment horizontal="center"/>
      <protection locked="0"/>
    </xf>
    <xf numFmtId="0" fontId="40" fillId="0" borderId="0" xfId="6" applyFont="1" applyAlignment="1" applyProtection="1">
      <alignment horizontal="right"/>
      <protection locked="0"/>
    </xf>
    <xf numFmtId="165" fontId="40" fillId="8" borderId="5" xfId="6" applyNumberFormat="1" applyFont="1" applyFill="1" applyBorder="1" applyAlignment="1" applyProtection="1">
      <alignment horizontal="center"/>
      <protection locked="0"/>
    </xf>
    <xf numFmtId="0" fontId="54" fillId="0" borderId="0" xfId="6" applyFont="1" applyAlignment="1" applyProtection="1">
      <alignment horizontal="center"/>
      <protection locked="0"/>
    </xf>
  </cellXfs>
  <cellStyles count="12">
    <cellStyle name="Comma" xfId="8" builtinId="3"/>
    <cellStyle name="Comma 2" xfId="1" xr:uid="{00000000-0005-0000-0000-000001000000}"/>
    <cellStyle name="Comma 3" xfId="11" xr:uid="{00000000-0005-0000-0000-000002000000}"/>
    <cellStyle name="Currency" xfId="2" builtinId="4"/>
    <cellStyle name="Currency 2" xfId="3" xr:uid="{00000000-0005-0000-0000-000004000000}"/>
    <cellStyle name="Currency 3" xfId="10" xr:uid="{00000000-0005-0000-0000-000005000000}"/>
    <cellStyle name="Hyperlink" xfId="4" builtinId="8"/>
    <cellStyle name="Hyperlink 2" xfId="5" xr:uid="{00000000-0005-0000-0000-000007000000}"/>
    <cellStyle name="Normal" xfId="0" builtinId="0"/>
    <cellStyle name="Normal 2" xfId="6" xr:uid="{00000000-0005-0000-0000-000009000000}"/>
    <cellStyle name="Normal 3" xfId="9" xr:uid="{00000000-0005-0000-0000-00000A000000}"/>
    <cellStyle name="Normal_Sheet1" xfId="7" xr:uid="{00000000-0005-0000-0000-00000B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1084450</xdr:colOff>
      <xdr:row>0</xdr:row>
      <xdr:rowOff>149868</xdr:rowOff>
    </xdr:from>
    <xdr:to>
      <xdr:col>13</xdr:col>
      <xdr:colOff>1100477</xdr:colOff>
      <xdr:row>2</xdr:row>
      <xdr:rowOff>560714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90DE3-6E15-4506-BB39-AD3ACEC4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8606" y="149868"/>
          <a:ext cx="3587901" cy="887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0</xdr:row>
      <xdr:rowOff>169071</xdr:rowOff>
    </xdr:from>
    <xdr:to>
      <xdr:col>1</xdr:col>
      <xdr:colOff>4583906</xdr:colOff>
      <xdr:row>6</xdr:row>
      <xdr:rowOff>169239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C9FB57-5491-4C0F-AB3A-235A0433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" y="169071"/>
          <a:ext cx="5524500" cy="13336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83344</xdr:colOff>
      <xdr:row>0</xdr:row>
      <xdr:rowOff>202406</xdr:rowOff>
    </xdr:from>
    <xdr:to>
      <xdr:col>13</xdr:col>
      <xdr:colOff>105297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ADAF44-5491-4AFE-B57B-951E8903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2406"/>
          <a:ext cx="3945574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964407</xdr:colOff>
      <xdr:row>1</xdr:row>
      <xdr:rowOff>119062</xdr:rowOff>
    </xdr:from>
    <xdr:to>
      <xdr:col>4</xdr:col>
      <xdr:colOff>673850</xdr:colOff>
      <xdr:row>1</xdr:row>
      <xdr:rowOff>1071562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F192DB-1421-41FE-96CA-1EF0194B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688" y="285750"/>
          <a:ext cx="39455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ODITY%20MANAGEMENT\SEPDS\SEPDS%202018-19\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BB4-BA89-477F-A7D1-AF9872E3CD36}">
  <dimension ref="A3:N23"/>
  <sheetViews>
    <sheetView zoomScale="70" zoomScaleNormal="70" workbookViewId="0">
      <pane ySplit="5" topLeftCell="A13" activePane="bottomLeft" state="frozen"/>
      <selection pane="bottomLeft" activeCell="E5" sqref="E5"/>
    </sheetView>
  </sheetViews>
  <sheetFormatPr defaultColWidth="9.21875" defaultRowHeight="18" x14ac:dyDescent="0.35"/>
  <cols>
    <col min="1" max="1" width="14.21875" style="179" bestFit="1" customWidth="1"/>
    <col min="2" max="2" width="42.44140625" style="179" customWidth="1"/>
    <col min="3" max="3" width="18.77734375" style="260" customWidth="1"/>
    <col min="4" max="4" width="16.77734375" style="260" customWidth="1"/>
    <col min="5" max="5" width="73.44140625" style="179" customWidth="1"/>
    <col min="6" max="6" width="13.21875" style="265" customWidth="1"/>
    <col min="7" max="7" width="13.21875" style="260" customWidth="1"/>
    <col min="8" max="8" width="13.21875" style="265" customWidth="1"/>
    <col min="9" max="9" width="13.21875" style="269" customWidth="1"/>
    <col min="10" max="10" width="51.5546875" style="269" bestFit="1" customWidth="1"/>
    <col min="11" max="11" width="17.77734375" style="302" customWidth="1"/>
    <col min="12" max="12" width="17.77734375" style="303" customWidth="1"/>
    <col min="13" max="13" width="17.77734375" style="302" customWidth="1"/>
    <col min="14" max="14" width="17.77734375" style="271" customWidth="1"/>
    <col min="15" max="16384" width="9.21875" style="179"/>
  </cols>
  <sheetData>
    <row r="3" spans="1:14" s="176" customFormat="1" ht="45.75" customHeight="1" x14ac:dyDescent="0.45">
      <c r="A3" s="306" t="s">
        <v>95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4" s="176" customFormat="1" ht="20.25" customHeight="1" x14ac:dyDescent="0.45">
      <c r="A4" s="307" t="s">
        <v>96</v>
      </c>
      <c r="B4" s="307"/>
      <c r="C4" s="307"/>
      <c r="D4" s="261" t="s">
        <v>123</v>
      </c>
      <c r="E4" s="290">
        <v>45107</v>
      </c>
      <c r="F4" s="262"/>
      <c r="G4" s="178"/>
      <c r="H4" s="262"/>
      <c r="I4" s="177"/>
      <c r="J4" s="177"/>
      <c r="K4" s="294"/>
      <c r="L4" s="295"/>
      <c r="M4" s="294"/>
      <c r="N4" s="270"/>
    </row>
    <row r="5" spans="1:14" ht="108" customHeight="1" x14ac:dyDescent="0.35">
      <c r="A5" s="220" t="s">
        <v>97</v>
      </c>
      <c r="B5" s="220" t="s">
        <v>98</v>
      </c>
      <c r="C5" s="221" t="s">
        <v>99</v>
      </c>
      <c r="D5" s="220" t="s">
        <v>100</v>
      </c>
      <c r="E5" s="220" t="s">
        <v>101</v>
      </c>
      <c r="F5" s="263" t="s">
        <v>102</v>
      </c>
      <c r="G5" s="220" t="s">
        <v>103</v>
      </c>
      <c r="H5" s="266" t="s">
        <v>104</v>
      </c>
      <c r="I5" s="267" t="s">
        <v>124</v>
      </c>
      <c r="J5" s="222" t="s">
        <v>105</v>
      </c>
      <c r="K5" s="296" t="s">
        <v>106</v>
      </c>
      <c r="L5" s="297" t="s">
        <v>107</v>
      </c>
      <c r="M5" s="298" t="s">
        <v>76</v>
      </c>
      <c r="N5" s="288" t="s">
        <v>157</v>
      </c>
    </row>
    <row r="6" spans="1:14" x14ac:dyDescent="0.35">
      <c r="A6" s="258" t="s">
        <v>153</v>
      </c>
      <c r="B6" s="258" t="s">
        <v>136</v>
      </c>
      <c r="C6" s="259" t="s">
        <v>108</v>
      </c>
      <c r="D6" s="259">
        <v>72001</v>
      </c>
      <c r="E6" s="258" t="s">
        <v>125</v>
      </c>
      <c r="F6" s="264">
        <v>42.9</v>
      </c>
      <c r="G6" s="259">
        <v>176</v>
      </c>
      <c r="H6" s="264">
        <v>3.9</v>
      </c>
      <c r="I6" s="268">
        <v>100113</v>
      </c>
      <c r="J6" s="268" t="s">
        <v>114</v>
      </c>
      <c r="K6" s="299">
        <v>34.65</v>
      </c>
      <c r="L6" s="300">
        <v>0.62829999999999997</v>
      </c>
      <c r="M6" s="301">
        <f>K6*L6</f>
        <v>21.770594999999997</v>
      </c>
      <c r="N6" s="289">
        <v>44866</v>
      </c>
    </row>
    <row r="7" spans="1:14" x14ac:dyDescent="0.35">
      <c r="A7" s="258" t="s">
        <v>153</v>
      </c>
      <c r="B7" s="258" t="s">
        <v>136</v>
      </c>
      <c r="C7" s="259" t="s">
        <v>108</v>
      </c>
      <c r="D7" s="259">
        <v>72003</v>
      </c>
      <c r="E7" s="258" t="s">
        <v>126</v>
      </c>
      <c r="F7" s="264">
        <v>42.9</v>
      </c>
      <c r="G7" s="259">
        <v>176</v>
      </c>
      <c r="H7" s="264">
        <v>3.9</v>
      </c>
      <c r="I7" s="268">
        <v>100113</v>
      </c>
      <c r="J7" s="268" t="s">
        <v>114</v>
      </c>
      <c r="K7" s="299">
        <v>34.65</v>
      </c>
      <c r="L7" s="300">
        <v>0.62829999999999997</v>
      </c>
      <c r="M7" s="301">
        <f t="shared" ref="M7:M20" si="0">K7*L7</f>
        <v>21.770594999999997</v>
      </c>
      <c r="N7" s="289">
        <v>44866</v>
      </c>
    </row>
    <row r="8" spans="1:14" x14ac:dyDescent="0.35">
      <c r="A8" s="258" t="s">
        <v>153</v>
      </c>
      <c r="B8" s="258" t="s">
        <v>136</v>
      </c>
      <c r="C8" s="259" t="s">
        <v>108</v>
      </c>
      <c r="D8" s="259">
        <v>72005</v>
      </c>
      <c r="E8" s="258" t="s">
        <v>146</v>
      </c>
      <c r="F8" s="264">
        <v>42.9</v>
      </c>
      <c r="G8" s="259">
        <v>176</v>
      </c>
      <c r="H8" s="264">
        <v>3.9</v>
      </c>
      <c r="I8" s="268">
        <v>100113</v>
      </c>
      <c r="J8" s="268" t="s">
        <v>114</v>
      </c>
      <c r="K8" s="299">
        <v>34.65</v>
      </c>
      <c r="L8" s="300">
        <v>0.62829999999999997</v>
      </c>
      <c r="M8" s="301">
        <f t="shared" si="0"/>
        <v>21.770594999999997</v>
      </c>
      <c r="N8" s="289">
        <v>44866</v>
      </c>
    </row>
    <row r="9" spans="1:14" x14ac:dyDescent="0.35">
      <c r="A9" s="258" t="s">
        <v>153</v>
      </c>
      <c r="B9" s="258" t="s">
        <v>136</v>
      </c>
      <c r="C9" s="259" t="s">
        <v>108</v>
      </c>
      <c r="D9" s="259">
        <v>72013</v>
      </c>
      <c r="E9" s="258" t="s">
        <v>115</v>
      </c>
      <c r="F9" s="264">
        <v>42.9</v>
      </c>
      <c r="G9" s="259">
        <v>176</v>
      </c>
      <c r="H9" s="264">
        <v>3.9</v>
      </c>
      <c r="I9" s="268">
        <v>100113</v>
      </c>
      <c r="J9" s="268" t="s">
        <v>114</v>
      </c>
      <c r="K9" s="299">
        <v>34.65</v>
      </c>
      <c r="L9" s="300">
        <v>0.62829999999999997</v>
      </c>
      <c r="M9" s="301">
        <f t="shared" si="0"/>
        <v>21.770594999999997</v>
      </c>
      <c r="N9" s="289">
        <v>44866</v>
      </c>
    </row>
    <row r="10" spans="1:14" x14ac:dyDescent="0.35">
      <c r="A10" s="258" t="s">
        <v>153</v>
      </c>
      <c r="B10" s="258" t="s">
        <v>136</v>
      </c>
      <c r="C10" s="259" t="s">
        <v>108</v>
      </c>
      <c r="D10" s="259">
        <v>73001</v>
      </c>
      <c r="E10" s="258" t="s">
        <v>147</v>
      </c>
      <c r="F10" s="264">
        <v>42.9</v>
      </c>
      <c r="G10" s="259">
        <v>240</v>
      </c>
      <c r="H10" s="264">
        <v>2.85</v>
      </c>
      <c r="I10" s="268">
        <v>100113</v>
      </c>
      <c r="J10" s="268" t="s">
        <v>114</v>
      </c>
      <c r="K10" s="299">
        <v>45.98</v>
      </c>
      <c r="L10" s="300">
        <v>0.62829999999999997</v>
      </c>
      <c r="M10" s="301">
        <f t="shared" si="0"/>
        <v>28.889233999999998</v>
      </c>
      <c r="N10" s="289">
        <v>44866</v>
      </c>
    </row>
    <row r="11" spans="1:14" x14ac:dyDescent="0.35">
      <c r="A11" s="258" t="s">
        <v>153</v>
      </c>
      <c r="B11" s="258" t="s">
        <v>136</v>
      </c>
      <c r="C11" s="259" t="s">
        <v>108</v>
      </c>
      <c r="D11" s="259">
        <v>73002</v>
      </c>
      <c r="E11" s="258" t="s">
        <v>116</v>
      </c>
      <c r="F11" s="264">
        <v>42.9</v>
      </c>
      <c r="G11" s="259">
        <v>240</v>
      </c>
      <c r="H11" s="264">
        <v>2.85</v>
      </c>
      <c r="I11" s="268">
        <v>100113</v>
      </c>
      <c r="J11" s="268" t="s">
        <v>114</v>
      </c>
      <c r="K11" s="299">
        <v>45.98</v>
      </c>
      <c r="L11" s="300">
        <v>0.62829999999999997</v>
      </c>
      <c r="M11" s="301">
        <f t="shared" si="0"/>
        <v>28.889233999999998</v>
      </c>
      <c r="N11" s="289">
        <v>44866</v>
      </c>
    </row>
    <row r="12" spans="1:14" x14ac:dyDescent="0.35">
      <c r="A12" s="258" t="s">
        <v>153</v>
      </c>
      <c r="B12" s="258" t="s">
        <v>136</v>
      </c>
      <c r="C12" s="259" t="s">
        <v>108</v>
      </c>
      <c r="D12" s="259">
        <v>74002</v>
      </c>
      <c r="E12" s="258" t="s">
        <v>121</v>
      </c>
      <c r="F12" s="264">
        <v>38</v>
      </c>
      <c r="G12" s="259">
        <v>298</v>
      </c>
      <c r="H12" s="264">
        <v>2.04</v>
      </c>
      <c r="I12" s="268">
        <v>100156</v>
      </c>
      <c r="J12" s="268" t="s">
        <v>109</v>
      </c>
      <c r="K12" s="299">
        <v>47.83</v>
      </c>
      <c r="L12" s="300">
        <v>5.4116999999999997</v>
      </c>
      <c r="M12" s="301">
        <f t="shared" si="0"/>
        <v>258.841611</v>
      </c>
      <c r="N12" s="289">
        <v>44866</v>
      </c>
    </row>
    <row r="13" spans="1:14" x14ac:dyDescent="0.35">
      <c r="A13" s="258" t="s">
        <v>153</v>
      </c>
      <c r="B13" s="258" t="s">
        <v>136</v>
      </c>
      <c r="C13" s="259" t="s">
        <v>108</v>
      </c>
      <c r="D13" s="259">
        <v>74003</v>
      </c>
      <c r="E13" s="258" t="s">
        <v>122</v>
      </c>
      <c r="F13" s="264">
        <v>40.090000000000003</v>
      </c>
      <c r="G13" s="259">
        <v>152</v>
      </c>
      <c r="H13" s="264">
        <v>4.22</v>
      </c>
      <c r="I13" s="268">
        <v>100156</v>
      </c>
      <c r="J13" s="268" t="s">
        <v>109</v>
      </c>
      <c r="K13" s="299">
        <v>30.62</v>
      </c>
      <c r="L13" s="300">
        <v>5.4116999999999997</v>
      </c>
      <c r="M13" s="301">
        <f t="shared" si="0"/>
        <v>165.706254</v>
      </c>
      <c r="N13" s="289">
        <v>44866</v>
      </c>
    </row>
    <row r="14" spans="1:14" x14ac:dyDescent="0.35">
      <c r="A14" s="258" t="s">
        <v>153</v>
      </c>
      <c r="B14" s="258" t="s">
        <v>136</v>
      </c>
      <c r="C14" s="259" t="s">
        <v>108</v>
      </c>
      <c r="D14" s="259">
        <v>470490</v>
      </c>
      <c r="E14" s="258" t="s">
        <v>160</v>
      </c>
      <c r="F14" s="264">
        <v>37</v>
      </c>
      <c r="G14" s="259">
        <v>293</v>
      </c>
      <c r="H14" s="264">
        <v>2.02</v>
      </c>
      <c r="I14" s="268" t="s">
        <v>110</v>
      </c>
      <c r="J14" s="268" t="s">
        <v>111</v>
      </c>
      <c r="K14" s="299">
        <v>26.28</v>
      </c>
      <c r="L14" s="300">
        <v>1.2945</v>
      </c>
      <c r="M14" s="301">
        <f t="shared" si="0"/>
        <v>34.019460000000002</v>
      </c>
      <c r="N14" s="289">
        <v>44866</v>
      </c>
    </row>
    <row r="15" spans="1:14" x14ac:dyDescent="0.35">
      <c r="A15" s="258" t="s">
        <v>153</v>
      </c>
      <c r="B15" s="258" t="s">
        <v>136</v>
      </c>
      <c r="C15" s="259" t="s">
        <v>108</v>
      </c>
      <c r="D15" s="259">
        <v>470490</v>
      </c>
      <c r="E15" s="258" t="s">
        <v>160</v>
      </c>
      <c r="F15" s="264">
        <v>37</v>
      </c>
      <c r="G15" s="259">
        <v>293</v>
      </c>
      <c r="H15" s="264">
        <v>2.02</v>
      </c>
      <c r="I15" s="268" t="s">
        <v>112</v>
      </c>
      <c r="J15" s="268" t="s">
        <v>113</v>
      </c>
      <c r="K15" s="299">
        <v>26.28</v>
      </c>
      <c r="L15" s="300">
        <v>1.2945</v>
      </c>
      <c r="M15" s="301">
        <f t="shared" si="0"/>
        <v>34.019460000000002</v>
      </c>
      <c r="N15" s="289">
        <v>44866</v>
      </c>
    </row>
    <row r="16" spans="1:14" x14ac:dyDescent="0.35">
      <c r="A16" s="258" t="s">
        <v>153</v>
      </c>
      <c r="B16" s="258" t="s">
        <v>136</v>
      </c>
      <c r="C16" s="259" t="s">
        <v>108</v>
      </c>
      <c r="D16" s="259">
        <v>470495</v>
      </c>
      <c r="E16" s="258" t="s">
        <v>159</v>
      </c>
      <c r="F16" s="264">
        <v>36</v>
      </c>
      <c r="G16" s="259">
        <v>244</v>
      </c>
      <c r="H16" s="264">
        <v>2.36</v>
      </c>
      <c r="I16" s="268">
        <v>100156</v>
      </c>
      <c r="J16" s="268" t="s">
        <v>109</v>
      </c>
      <c r="K16" s="299">
        <v>41.72</v>
      </c>
      <c r="L16" s="300">
        <v>5.4116999999999997</v>
      </c>
      <c r="M16" s="301">
        <f t="shared" si="0"/>
        <v>225.77612399999998</v>
      </c>
      <c r="N16" s="289">
        <v>44866</v>
      </c>
    </row>
    <row r="17" spans="1:14" x14ac:dyDescent="0.35">
      <c r="A17" s="258" t="s">
        <v>153</v>
      </c>
      <c r="B17" s="258" t="s">
        <v>136</v>
      </c>
      <c r="C17" s="259" t="s">
        <v>108</v>
      </c>
      <c r="D17" s="259">
        <v>471005</v>
      </c>
      <c r="E17" s="258" t="s">
        <v>148</v>
      </c>
      <c r="F17" s="264">
        <v>30</v>
      </c>
      <c r="G17" s="259">
        <v>192</v>
      </c>
      <c r="H17" s="264">
        <v>2.5</v>
      </c>
      <c r="I17" s="268" t="s">
        <v>110</v>
      </c>
      <c r="J17" s="268" t="s">
        <v>111</v>
      </c>
      <c r="K17" s="299">
        <v>5.96</v>
      </c>
      <c r="L17" s="300">
        <v>1.2945</v>
      </c>
      <c r="M17" s="301">
        <f t="shared" si="0"/>
        <v>7.7152199999999995</v>
      </c>
      <c r="N17" s="289">
        <v>44866</v>
      </c>
    </row>
    <row r="18" spans="1:14" x14ac:dyDescent="0.35">
      <c r="A18" s="258" t="s">
        <v>153</v>
      </c>
      <c r="B18" s="258" t="s">
        <v>136</v>
      </c>
      <c r="C18" s="259" t="s">
        <v>108</v>
      </c>
      <c r="D18" s="259">
        <v>471005</v>
      </c>
      <c r="E18" s="258" t="s">
        <v>148</v>
      </c>
      <c r="F18" s="264">
        <v>30</v>
      </c>
      <c r="G18" s="259">
        <v>192</v>
      </c>
      <c r="H18" s="264">
        <v>2.5</v>
      </c>
      <c r="I18" s="268" t="s">
        <v>112</v>
      </c>
      <c r="J18" s="268" t="s">
        <v>113</v>
      </c>
      <c r="K18" s="299">
        <v>5.96</v>
      </c>
      <c r="L18" s="300">
        <v>1.2945</v>
      </c>
      <c r="M18" s="301">
        <f t="shared" si="0"/>
        <v>7.7152199999999995</v>
      </c>
      <c r="N18" s="289">
        <v>44866</v>
      </c>
    </row>
    <row r="19" spans="1:14" x14ac:dyDescent="0.35">
      <c r="A19" s="258" t="s">
        <v>153</v>
      </c>
      <c r="B19" s="258" t="s">
        <v>136</v>
      </c>
      <c r="C19" s="259" t="s">
        <v>108</v>
      </c>
      <c r="D19" s="259">
        <v>471045</v>
      </c>
      <c r="E19" s="258" t="s">
        <v>117</v>
      </c>
      <c r="F19" s="264">
        <v>40.159999999999997</v>
      </c>
      <c r="G19" s="259">
        <v>253</v>
      </c>
      <c r="H19" s="264">
        <v>2.54</v>
      </c>
      <c r="I19" s="268" t="s">
        <v>110</v>
      </c>
      <c r="J19" s="268" t="s">
        <v>111</v>
      </c>
      <c r="K19" s="299">
        <v>22.73</v>
      </c>
      <c r="L19" s="300">
        <v>1.2945</v>
      </c>
      <c r="M19" s="301">
        <f t="shared" si="0"/>
        <v>29.423985000000002</v>
      </c>
      <c r="N19" s="289">
        <v>44866</v>
      </c>
    </row>
    <row r="20" spans="1:14" x14ac:dyDescent="0.35">
      <c r="A20" s="258" t="s">
        <v>153</v>
      </c>
      <c r="B20" s="258" t="s">
        <v>136</v>
      </c>
      <c r="C20" s="259" t="s">
        <v>108</v>
      </c>
      <c r="D20" s="259">
        <v>471045</v>
      </c>
      <c r="E20" s="258" t="s">
        <v>117</v>
      </c>
      <c r="F20" s="264">
        <v>40.159999999999997</v>
      </c>
      <c r="G20" s="259">
        <v>253</v>
      </c>
      <c r="H20" s="264">
        <v>2.54</v>
      </c>
      <c r="I20" s="268" t="s">
        <v>112</v>
      </c>
      <c r="J20" s="268" t="s">
        <v>113</v>
      </c>
      <c r="K20" s="299">
        <v>22.73</v>
      </c>
      <c r="L20" s="300">
        <v>1.2945</v>
      </c>
      <c r="M20" s="301">
        <f t="shared" si="0"/>
        <v>29.423985000000002</v>
      </c>
      <c r="N20" s="289">
        <v>44866</v>
      </c>
    </row>
    <row r="21" spans="1:14" x14ac:dyDescent="0.35">
      <c r="A21" s="258" t="s">
        <v>153</v>
      </c>
      <c r="B21" s="258" t="s">
        <v>136</v>
      </c>
      <c r="C21" s="259" t="s">
        <v>161</v>
      </c>
      <c r="D21" s="259">
        <v>471080</v>
      </c>
      <c r="E21" s="258" t="s">
        <v>162</v>
      </c>
      <c r="F21" s="264">
        <v>40</v>
      </c>
      <c r="G21" s="259">
        <v>318</v>
      </c>
      <c r="H21" s="264">
        <v>2.0099999999999998</v>
      </c>
      <c r="I21" s="268">
        <v>100156</v>
      </c>
      <c r="J21" s="268" t="s">
        <v>109</v>
      </c>
      <c r="K21" s="299">
        <v>45.22</v>
      </c>
      <c r="L21" s="300">
        <v>5.4116999999999997</v>
      </c>
      <c r="M21" s="301">
        <f t="shared" ref="M21" si="1">K21*L21</f>
        <v>244.71707399999997</v>
      </c>
      <c r="N21" s="289">
        <v>45107</v>
      </c>
    </row>
    <row r="22" spans="1:14" x14ac:dyDescent="0.35">
      <c r="A22" s="258" t="s">
        <v>153</v>
      </c>
      <c r="B22" s="258" t="s">
        <v>136</v>
      </c>
      <c r="C22" s="259" t="s">
        <v>161</v>
      </c>
      <c r="D22" s="259">
        <v>471080</v>
      </c>
      <c r="E22" s="258" t="s">
        <v>162</v>
      </c>
      <c r="F22" s="264">
        <v>40</v>
      </c>
      <c r="G22" s="259">
        <v>318</v>
      </c>
      <c r="H22" s="264">
        <v>2.0099999999999998</v>
      </c>
      <c r="I22" s="268">
        <v>100156</v>
      </c>
      <c r="J22" s="268" t="s">
        <v>109</v>
      </c>
      <c r="K22" s="299">
        <v>46.62</v>
      </c>
      <c r="L22" s="300">
        <v>5.4116999999999997</v>
      </c>
      <c r="M22" s="301">
        <f t="shared" ref="M22" si="2">K22*L22</f>
        <v>252.29345399999997</v>
      </c>
      <c r="N22" s="289">
        <v>45107</v>
      </c>
    </row>
    <row r="23" spans="1:14" x14ac:dyDescent="0.35">
      <c r="A23" s="258" t="s">
        <v>153</v>
      </c>
      <c r="B23" s="258" t="s">
        <v>136</v>
      </c>
      <c r="C23" s="259" t="s">
        <v>161</v>
      </c>
      <c r="D23" s="259">
        <v>8120010</v>
      </c>
      <c r="E23" s="268" t="s">
        <v>164</v>
      </c>
      <c r="F23" s="259">
        <v>43.28</v>
      </c>
      <c r="G23" s="259">
        <v>240</v>
      </c>
      <c r="H23" s="259">
        <v>2.89</v>
      </c>
      <c r="I23" s="268">
        <v>100113</v>
      </c>
      <c r="J23" s="268" t="s">
        <v>114</v>
      </c>
      <c r="K23" s="258">
        <v>45.98</v>
      </c>
      <c r="L23" s="304">
        <v>0.62829999999999997</v>
      </c>
      <c r="M23" s="304">
        <v>28.89</v>
      </c>
      <c r="N23" s="305">
        <v>45184</v>
      </c>
    </row>
  </sheetData>
  <sheetProtection algorithmName="SHA-512" hashValue="YNQO4dkif338TZlT55rYDZdO6gimK1bxoxvBgh9DpYvSnFy3TCpKIRT2UERKDvKgbo/x43WG14VtVloprFmy6Q==" saltValue="N2eTYUWrVsX/OLc6DBMJMw==" spinCount="100000" sheet="1" formatColumns="0" formatRows="0" autoFilter="0"/>
  <autoFilter ref="A5:N5" xr:uid="{3A1F1522-7C84-49C2-A30D-AA415AB4C70A}"/>
  <mergeCells count="2">
    <mergeCell ref="A3:N3"/>
    <mergeCell ref="A4:C4"/>
  </mergeCells>
  <phoneticPr fontId="6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4E1-C8A8-4102-99E3-D15973DFBB36}">
  <dimension ref="A1:E4"/>
  <sheetViews>
    <sheetView zoomScale="110" zoomScaleNormal="110" workbookViewId="0">
      <selection activeCell="A5" sqref="A5"/>
    </sheetView>
  </sheetViews>
  <sheetFormatPr defaultRowHeight="14.4" x14ac:dyDescent="0.3"/>
  <cols>
    <col min="1" max="1" width="42.21875" customWidth="1"/>
    <col min="2" max="2" width="20.5546875" customWidth="1"/>
    <col min="3" max="3" width="46.77734375" bestFit="1" customWidth="1"/>
    <col min="4" max="4" width="37.77734375" bestFit="1" customWidth="1"/>
    <col min="5" max="5" width="42" bestFit="1" customWidth="1"/>
    <col min="6" max="6" width="18.77734375" bestFit="1" customWidth="1"/>
    <col min="7" max="7" width="6" customWidth="1"/>
    <col min="8" max="8" width="11.21875" customWidth="1"/>
  </cols>
  <sheetData>
    <row r="1" spans="1:5" ht="29.4" thickBot="1" x14ac:dyDescent="0.35">
      <c r="A1" s="208" t="s">
        <v>127</v>
      </c>
      <c r="B1" s="209" t="s">
        <v>141</v>
      </c>
      <c r="C1" s="210" t="s">
        <v>128</v>
      </c>
      <c r="D1" s="210" t="s">
        <v>128</v>
      </c>
      <c r="E1" s="211" t="s">
        <v>129</v>
      </c>
    </row>
    <row r="2" spans="1:5" ht="48.75" customHeight="1" x14ac:dyDescent="0.3">
      <c r="A2" s="212" t="s">
        <v>154</v>
      </c>
      <c r="B2" s="213" t="s">
        <v>138</v>
      </c>
      <c r="C2" s="214" t="s">
        <v>142</v>
      </c>
      <c r="D2" s="214" t="s">
        <v>130</v>
      </c>
      <c r="E2" s="215" t="s">
        <v>139</v>
      </c>
    </row>
    <row r="3" spans="1:5" ht="48.75" customHeight="1" x14ac:dyDescent="0.3">
      <c r="A3" s="216" t="s">
        <v>158</v>
      </c>
      <c r="B3" s="217" t="s">
        <v>140</v>
      </c>
      <c r="C3" s="218" t="s">
        <v>137</v>
      </c>
      <c r="D3" s="218" t="s">
        <v>131</v>
      </c>
      <c r="E3" s="219" t="s">
        <v>143</v>
      </c>
    </row>
    <row r="4" spans="1:5" ht="48.75" customHeight="1" x14ac:dyDescent="0.3">
      <c r="A4" s="216" t="s">
        <v>163</v>
      </c>
      <c r="B4" s="217" t="s">
        <v>138</v>
      </c>
      <c r="C4" s="218" t="s">
        <v>142</v>
      </c>
      <c r="D4" s="218" t="s">
        <v>130</v>
      </c>
      <c r="E4" s="219" t="s">
        <v>139</v>
      </c>
    </row>
  </sheetData>
  <sheetProtection algorithmName="SHA-512" hashValue="/nnkyhQYqcll1t/XcY51gAE/DlqjsLTPu8PBbVcVi5pFgvK7SMe9Wv317xBxu7sRboCX+Gr2YuF1xZIu13eOcg==" saltValue="a/795uwW2TRAsbeaCmZc8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H227"/>
  <sheetViews>
    <sheetView showGridLines="0" tabSelected="1" zoomScale="50" zoomScaleNormal="50" workbookViewId="0">
      <pane ySplit="11" topLeftCell="A12" activePane="bottomLeft" state="frozen"/>
      <selection pane="bottomLeft" activeCell="K12" sqref="K12"/>
    </sheetView>
  </sheetViews>
  <sheetFormatPr defaultColWidth="9.21875" defaultRowHeight="13.2" x14ac:dyDescent="0.25"/>
  <cols>
    <col min="1" max="1" width="19.44140625" style="22" customWidth="1"/>
    <col min="2" max="2" width="84.77734375" style="24" customWidth="1"/>
    <col min="3" max="3" width="17.21875" style="24" customWidth="1"/>
    <col min="4" max="4" width="18.5546875" style="24" customWidth="1"/>
    <col min="5" max="5" width="16.77734375" style="24" customWidth="1"/>
    <col min="6" max="7" width="15.77734375" style="24" customWidth="1"/>
    <col min="8" max="8" width="14.44140625" style="22" customWidth="1"/>
    <col min="9" max="9" width="21.21875" style="24" customWidth="1"/>
    <col min="10" max="10" width="16.5546875" style="85" customWidth="1"/>
    <col min="11" max="11" width="16" style="85" customWidth="1"/>
    <col min="12" max="12" width="17.44140625" style="85" customWidth="1"/>
    <col min="13" max="59" width="9.21875" style="85" customWidth="1"/>
    <col min="60" max="16384" width="9.21875" style="24"/>
  </cols>
  <sheetData>
    <row r="1" spans="1:60" s="87" customFormat="1" ht="15.75" customHeight="1" x14ac:dyDescent="0.25">
      <c r="A1" s="152"/>
      <c r="B1" s="153"/>
      <c r="C1" s="153"/>
      <c r="D1" s="153"/>
      <c r="E1" s="152"/>
      <c r="F1" s="152"/>
      <c r="G1" s="152"/>
      <c r="H1" s="154"/>
      <c r="I1" s="152"/>
      <c r="J1" s="155"/>
      <c r="K1" s="155"/>
      <c r="L1" s="156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</row>
    <row r="2" spans="1:60" s="87" customFormat="1" ht="15.75" customHeight="1" x14ac:dyDescent="0.25">
      <c r="A2" s="152"/>
      <c r="B2" s="157"/>
      <c r="C2" s="157"/>
      <c r="D2" s="157"/>
      <c r="E2" s="152"/>
      <c r="F2" s="152"/>
      <c r="G2" s="152"/>
      <c r="H2" s="154"/>
      <c r="I2" s="152"/>
      <c r="J2" s="155"/>
      <c r="K2" s="155"/>
      <c r="L2" s="156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</row>
    <row r="3" spans="1:60" s="87" customFormat="1" ht="15.75" customHeight="1" x14ac:dyDescent="0.25">
      <c r="A3" s="152"/>
      <c r="B3" s="157"/>
      <c r="C3" s="157"/>
      <c r="D3" s="157"/>
      <c r="E3" s="152"/>
      <c r="F3" s="152"/>
      <c r="G3" s="152"/>
      <c r="H3" s="154"/>
      <c r="I3" s="152"/>
      <c r="J3" s="155"/>
      <c r="K3" s="155"/>
      <c r="L3" s="156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60" s="87" customFormat="1" ht="15.75" customHeight="1" x14ac:dyDescent="0.25">
      <c r="A4" s="158"/>
      <c r="B4" s="152"/>
      <c r="C4" s="159"/>
      <c r="D4" s="159"/>
      <c r="E4" s="152"/>
      <c r="F4" s="159"/>
      <c r="G4" s="159"/>
      <c r="H4" s="158"/>
      <c r="I4" s="159"/>
      <c r="J4" s="155"/>
      <c r="K4" s="155" t="s">
        <v>19</v>
      </c>
      <c r="L4" s="156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</row>
    <row r="5" spans="1:60" s="87" customFormat="1" ht="24.6" x14ac:dyDescent="0.4">
      <c r="A5" s="158"/>
      <c r="B5" s="152"/>
      <c r="C5" s="159"/>
      <c r="D5" s="159"/>
      <c r="E5" s="152"/>
      <c r="F5" s="147" t="s">
        <v>151</v>
      </c>
      <c r="G5" s="152"/>
      <c r="H5" s="152"/>
      <c r="I5" s="159"/>
      <c r="J5" s="155"/>
      <c r="K5" s="155"/>
      <c r="L5" s="156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</row>
    <row r="6" spans="1:60" s="87" customFormat="1" ht="15.75" customHeight="1" x14ac:dyDescent="0.4">
      <c r="A6" s="152"/>
      <c r="B6" s="152"/>
      <c r="C6" s="147"/>
      <c r="D6" s="147"/>
      <c r="E6" s="147"/>
      <c r="F6" s="148" t="s">
        <v>118</v>
      </c>
      <c r="G6" s="152"/>
      <c r="H6" s="152"/>
      <c r="I6" s="147"/>
      <c r="J6" s="147"/>
      <c r="K6" s="147"/>
      <c r="L6" s="156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</row>
    <row r="7" spans="1:60" s="87" customFormat="1" ht="15.75" customHeight="1" x14ac:dyDescent="0.35">
      <c r="A7" s="152"/>
      <c r="B7" s="148"/>
      <c r="C7" s="148"/>
      <c r="D7" s="148"/>
      <c r="E7" s="148"/>
      <c r="F7" s="146" t="s">
        <v>152</v>
      </c>
      <c r="G7" s="152"/>
      <c r="H7" s="152"/>
      <c r="I7" s="148"/>
      <c r="J7" s="148"/>
      <c r="K7" s="148"/>
      <c r="L7" s="156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</row>
    <row r="8" spans="1:60" s="87" customFormat="1" ht="15.75" customHeight="1" x14ac:dyDescent="0.35">
      <c r="A8" s="152"/>
      <c r="B8" s="149"/>
      <c r="C8" s="152"/>
      <c r="D8" s="146"/>
      <c r="E8" s="146"/>
      <c r="F8" s="146"/>
      <c r="G8" s="146"/>
      <c r="H8" s="146"/>
      <c r="I8" s="149"/>
      <c r="J8" s="150"/>
      <c r="K8" s="150"/>
      <c r="L8" s="156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</row>
    <row r="9" spans="1:60" s="71" customFormat="1" ht="25.5" customHeight="1" x14ac:dyDescent="0.4">
      <c r="A9" s="160" t="s">
        <v>59</v>
      </c>
      <c r="B9" s="161"/>
      <c r="C9" s="124"/>
      <c r="D9" s="124"/>
      <c r="E9" s="124"/>
      <c r="F9" s="124"/>
      <c r="G9" s="124"/>
      <c r="H9" s="125"/>
      <c r="I9" s="124"/>
      <c r="J9" s="125"/>
      <c r="K9" s="125"/>
      <c r="L9" s="291" t="s">
        <v>166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</row>
    <row r="10" spans="1:60" s="87" customFormat="1" ht="12.75" customHeight="1" thickBot="1" x14ac:dyDescent="0.35">
      <c r="A10" s="89"/>
      <c r="B10" s="90"/>
      <c r="C10" s="91"/>
      <c r="D10" s="91"/>
      <c r="E10" s="91"/>
      <c r="F10" s="91"/>
      <c r="G10" s="91"/>
      <c r="H10" s="91"/>
      <c r="I10" s="90"/>
      <c r="J10" s="88"/>
      <c r="K10" s="88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</row>
    <row r="11" spans="1:60" ht="67.5" customHeight="1" thickBot="1" x14ac:dyDescent="0.3">
      <c r="A11" s="104" t="s">
        <v>20</v>
      </c>
      <c r="B11" s="104" t="s">
        <v>21</v>
      </c>
      <c r="C11" s="104" t="s">
        <v>78</v>
      </c>
      <c r="D11" s="104" t="s">
        <v>22</v>
      </c>
      <c r="E11" s="104" t="s">
        <v>77</v>
      </c>
      <c r="F11" s="277" t="s">
        <v>79</v>
      </c>
      <c r="G11" s="104" t="s">
        <v>76</v>
      </c>
      <c r="H11" s="104" t="s">
        <v>23</v>
      </c>
      <c r="I11" s="104" t="s">
        <v>80</v>
      </c>
      <c r="J11" s="105" t="s">
        <v>24</v>
      </c>
      <c r="K11" s="106" t="s">
        <v>69</v>
      </c>
      <c r="L11" s="107" t="s">
        <v>25</v>
      </c>
      <c r="BH11" s="85"/>
    </row>
    <row r="12" spans="1:60" s="93" customFormat="1" ht="29.25" customHeight="1" thickTop="1" x14ac:dyDescent="0.3">
      <c r="A12" s="108">
        <v>72001</v>
      </c>
      <c r="B12" s="272" t="str">
        <f>VLOOKUP(A12,'SEPDS - SY23-24'!$D:$M,2,FALSE)</f>
        <v>AFS Whole GrainTangerine Chicken</v>
      </c>
      <c r="C12" s="109">
        <v>100113</v>
      </c>
      <c r="D12" s="108">
        <f>VLOOKUP(A12,'SEPDS - SY23-24'!$D:$M,4,FALSE)</f>
        <v>176</v>
      </c>
      <c r="E12" s="110">
        <v>34.65</v>
      </c>
      <c r="F12" s="278">
        <f>VLOOKUP(A12,'SEPDS - SY23-24'!$D:$M,9,FALSE)</f>
        <v>0.62829999999999997</v>
      </c>
      <c r="G12" s="126">
        <f>ROUND(F12*E12,2)</f>
        <v>21.77</v>
      </c>
      <c r="H12" s="280">
        <f t="shared" ref="H12:H17" si="0">J12/E12</f>
        <v>1038.9610389610391</v>
      </c>
      <c r="I12" s="283">
        <f t="shared" ref="I12:I17" si="1">H12*D12</f>
        <v>182857.14285714287</v>
      </c>
      <c r="J12" s="285">
        <v>36000</v>
      </c>
      <c r="K12" s="5"/>
      <c r="L12" s="115">
        <f t="shared" ref="L12:L17" si="2">K12/D12</f>
        <v>0</v>
      </c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</row>
    <row r="13" spans="1:60" s="93" customFormat="1" ht="27" customHeight="1" x14ac:dyDescent="0.3">
      <c r="A13" s="112">
        <v>72003</v>
      </c>
      <c r="B13" s="272" t="str">
        <f>VLOOKUP(A13,'SEPDS - SY23-24'!$D:$M,2,FALSE)</f>
        <v>AFS Whole Grain General Tso's Chicken</v>
      </c>
      <c r="C13" s="113">
        <v>100113</v>
      </c>
      <c r="D13" s="108">
        <f>VLOOKUP(A13,'SEPDS - SY23-24'!$D:$M,4,FALSE)</f>
        <v>176</v>
      </c>
      <c r="E13" s="114">
        <v>34.65</v>
      </c>
      <c r="F13" s="278">
        <f>VLOOKUP(A13,'SEPDS - SY23-24'!$D:$M,9,FALSE)</f>
        <v>0.62829999999999997</v>
      </c>
      <c r="G13" s="126">
        <f t="shared" ref="G13:G17" si="3">ROUND(F13*E13,2)</f>
        <v>21.77</v>
      </c>
      <c r="H13" s="281">
        <f t="shared" si="0"/>
        <v>1038.9610389610391</v>
      </c>
      <c r="I13" s="283">
        <f t="shared" si="1"/>
        <v>182857.14285714287</v>
      </c>
      <c r="J13" s="286">
        <v>36000</v>
      </c>
      <c r="K13" s="5"/>
      <c r="L13" s="116">
        <f t="shared" si="2"/>
        <v>0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</row>
    <row r="14" spans="1:60" s="93" customFormat="1" ht="27" customHeight="1" x14ac:dyDescent="0.3">
      <c r="A14" s="112">
        <v>72005</v>
      </c>
      <c r="B14" s="272" t="str">
        <f>VLOOKUP(A14,'SEPDS - SY23-24'!$D:$M,2,FALSE)</f>
        <v>AFS Whole Grain Japanese Cherry Blossom
Sweet n Sour Chicken</v>
      </c>
      <c r="C14" s="113">
        <v>100113</v>
      </c>
      <c r="D14" s="108">
        <f>VLOOKUP(A14,'SEPDS - SY23-24'!$D:$M,4,FALSE)</f>
        <v>176</v>
      </c>
      <c r="E14" s="114">
        <v>34.65</v>
      </c>
      <c r="F14" s="278">
        <f>VLOOKUP(A14,'SEPDS - SY23-24'!$D:$M,9,FALSE)</f>
        <v>0.62829999999999997</v>
      </c>
      <c r="G14" s="126">
        <f t="shared" si="3"/>
        <v>21.77</v>
      </c>
      <c r="H14" s="281">
        <f t="shared" si="0"/>
        <v>1038.9610389610391</v>
      </c>
      <c r="I14" s="283">
        <f t="shared" si="1"/>
        <v>182857.14285714287</v>
      </c>
      <c r="J14" s="286">
        <v>36000</v>
      </c>
      <c r="K14" s="5"/>
      <c r="L14" s="116">
        <f t="shared" si="2"/>
        <v>0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</row>
    <row r="15" spans="1:60" s="93" customFormat="1" ht="27" customHeight="1" x14ac:dyDescent="0.3">
      <c r="A15" s="112">
        <v>72013</v>
      </c>
      <c r="B15" s="272" t="str">
        <f>VLOOKUP(A15,'SEPDS - SY23-24'!$D:$M,2,FALSE)</f>
        <v>AFS Sriracha Honey Chicken</v>
      </c>
      <c r="C15" s="113">
        <v>100113</v>
      </c>
      <c r="D15" s="108">
        <f>VLOOKUP(A15,'SEPDS - SY23-24'!$D:$M,4,FALSE)</f>
        <v>176</v>
      </c>
      <c r="E15" s="114">
        <v>34.65</v>
      </c>
      <c r="F15" s="278">
        <f>VLOOKUP(A15,'SEPDS - SY23-24'!$D:$M,9,FALSE)</f>
        <v>0.62829999999999997</v>
      </c>
      <c r="G15" s="126">
        <f t="shared" si="3"/>
        <v>21.77</v>
      </c>
      <c r="H15" s="281">
        <f t="shared" si="0"/>
        <v>1038.9610389610391</v>
      </c>
      <c r="I15" s="283">
        <f t="shared" si="1"/>
        <v>182857.14285714287</v>
      </c>
      <c r="J15" s="286">
        <v>36000</v>
      </c>
      <c r="K15" s="5"/>
      <c r="L15" s="116">
        <f t="shared" si="2"/>
        <v>0</v>
      </c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</row>
    <row r="16" spans="1:60" s="94" customFormat="1" ht="27" customHeight="1" x14ac:dyDescent="0.3">
      <c r="A16" s="112">
        <v>73001</v>
      </c>
      <c r="B16" s="272" t="str">
        <f>VLOOKUP(A16,'SEPDS - SY23-24'!$D:$M,2,FALSE)</f>
        <v>AFS Gluten Free Teriyaki Chicken</v>
      </c>
      <c r="C16" s="113">
        <v>100113</v>
      </c>
      <c r="D16" s="108">
        <f>VLOOKUP(A16,'SEPDS - SY23-24'!$D:$M,4,FALSE)</f>
        <v>240</v>
      </c>
      <c r="E16" s="114">
        <v>45.98</v>
      </c>
      <c r="F16" s="278">
        <f>VLOOKUP(A16,'SEPDS - SY23-24'!$D:$M,9,FALSE)</f>
        <v>0.62829999999999997</v>
      </c>
      <c r="G16" s="126">
        <f t="shared" si="3"/>
        <v>28.89</v>
      </c>
      <c r="H16" s="281">
        <f t="shared" si="0"/>
        <v>782.94910830796005</v>
      </c>
      <c r="I16" s="283">
        <f t="shared" si="1"/>
        <v>187907.78599391042</v>
      </c>
      <c r="J16" s="286">
        <v>36000</v>
      </c>
      <c r="K16" s="5"/>
      <c r="L16" s="116">
        <f t="shared" si="2"/>
        <v>0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</row>
    <row r="17" spans="1:60" s="93" customFormat="1" ht="27" customHeight="1" x14ac:dyDescent="0.3">
      <c r="A17" s="112">
        <v>73002</v>
      </c>
      <c r="B17" s="272" t="str">
        <f>VLOOKUP(A17,'SEPDS - SY23-24'!$D:$M,2,FALSE)</f>
        <v>AFS New Orleans Cajun Chicken</v>
      </c>
      <c r="C17" s="113">
        <v>100113</v>
      </c>
      <c r="D17" s="108">
        <f>VLOOKUP(A17,'SEPDS - SY23-24'!$D:$M,4,FALSE)</f>
        <v>240</v>
      </c>
      <c r="E17" s="114">
        <v>45.98</v>
      </c>
      <c r="F17" s="278">
        <f>VLOOKUP(A17,'SEPDS - SY23-24'!$D:$M,9,FALSE)</f>
        <v>0.62829999999999997</v>
      </c>
      <c r="G17" s="126">
        <f t="shared" si="3"/>
        <v>28.89</v>
      </c>
      <c r="H17" s="281">
        <f t="shared" si="0"/>
        <v>782.94910830796005</v>
      </c>
      <c r="I17" s="283">
        <f t="shared" si="1"/>
        <v>187907.78599391042</v>
      </c>
      <c r="J17" s="286">
        <v>36000</v>
      </c>
      <c r="K17" s="5"/>
      <c r="L17" s="116">
        <f t="shared" si="2"/>
        <v>0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</row>
    <row r="18" spans="1:60" s="93" customFormat="1" ht="27" customHeight="1" x14ac:dyDescent="0.3">
      <c r="A18" s="112">
        <v>8120010</v>
      </c>
      <c r="B18" s="272" t="s">
        <v>165</v>
      </c>
      <c r="C18" s="113">
        <v>100113</v>
      </c>
      <c r="D18" s="108">
        <v>240</v>
      </c>
      <c r="E18" s="114">
        <v>45.98</v>
      </c>
      <c r="F18" s="278">
        <f>VLOOKUP(A18,'SEPDS - SY23-24'!$D:$M,9,FALSE)</f>
        <v>0.62829999999999997</v>
      </c>
      <c r="G18" s="126">
        <f t="shared" ref="G18" si="4">ROUND(F18*E18,2)</f>
        <v>28.89</v>
      </c>
      <c r="H18" s="281">
        <f t="shared" ref="H18" si="5">J18/E18</f>
        <v>782.94910830796005</v>
      </c>
      <c r="I18" s="283">
        <f t="shared" ref="I18" si="6">H18*D18</f>
        <v>187907.78599391042</v>
      </c>
      <c r="J18" s="286">
        <v>36000</v>
      </c>
      <c r="K18" s="5"/>
      <c r="L18" s="116">
        <f t="shared" ref="L18" si="7">K18/D18</f>
        <v>0</v>
      </c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</row>
    <row r="19" spans="1:60" s="93" customFormat="1" ht="27" customHeight="1" x14ac:dyDescent="0.3">
      <c r="A19" s="112">
        <v>470490</v>
      </c>
      <c r="B19" s="272" t="str">
        <f>VLOOKUP(A19,'SEPDS - SY23-24'!$D:$M,2,FALSE)</f>
        <v>Comida Vida  Chicken Shreds</v>
      </c>
      <c r="C19" s="113">
        <v>100103</v>
      </c>
      <c r="D19" s="108">
        <f>VLOOKUP(A19,'SEPDS - SY23-24'!$D:$M,4,FALSE)</f>
        <v>293</v>
      </c>
      <c r="E19" s="114">
        <v>52.56</v>
      </c>
      <c r="F19" s="278">
        <f>VLOOKUP(A19,'SEPDS - SY23-24'!$D:$M,9,FALSE)</f>
        <v>1.2945</v>
      </c>
      <c r="G19" s="180">
        <f t="shared" ref="G19" si="8">ROUND(F19*E19,2)</f>
        <v>68.040000000000006</v>
      </c>
      <c r="H19" s="281">
        <f>J19/E19</f>
        <v>684.93150684931504</v>
      </c>
      <c r="I19" s="284">
        <f>H19*D19</f>
        <v>200684.9315068493</v>
      </c>
      <c r="J19" s="286">
        <v>36000</v>
      </c>
      <c r="K19" s="5"/>
      <c r="L19" s="116">
        <f>K19/D19</f>
        <v>0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</row>
    <row r="20" spans="1:60" s="93" customFormat="1" ht="27" customHeight="1" x14ac:dyDescent="0.3">
      <c r="A20" s="112">
        <v>471005</v>
      </c>
      <c r="B20" s="272" t="str">
        <f>VLOOKUP(A20,'SEPDS - SY23-24'!$D:$M,2,FALSE)</f>
        <v>Comida Vida  Shredded Chicken &amp; Cheese Tamale</v>
      </c>
      <c r="C20" s="113">
        <v>100103</v>
      </c>
      <c r="D20" s="108">
        <f>VLOOKUP(A20,'SEPDS - SY23-24'!$D:$M,4,FALSE)</f>
        <v>192</v>
      </c>
      <c r="E20" s="114">
        <v>11.92</v>
      </c>
      <c r="F20" s="279">
        <f>VLOOKUP(A20,'SEPDS - SY23-24'!$D:$M,9,FALSE)</f>
        <v>1.2945</v>
      </c>
      <c r="G20" s="174">
        <v>15.44</v>
      </c>
      <c r="H20" s="282">
        <v>3018</v>
      </c>
      <c r="I20" s="284">
        <f t="shared" ref="I20:I21" si="9">H20*D20</f>
        <v>579456</v>
      </c>
      <c r="J20" s="286">
        <v>36000</v>
      </c>
      <c r="K20" s="5"/>
      <c r="L20" s="116">
        <f t="shared" ref="L20:L23" si="10">K20/D20</f>
        <v>0</v>
      </c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</row>
    <row r="21" spans="1:60" s="93" customFormat="1" ht="27" customHeight="1" x14ac:dyDescent="0.3">
      <c r="A21" s="112">
        <v>471045</v>
      </c>
      <c r="B21" s="272" t="str">
        <f>VLOOKUP(A21,'SEPDS - SY23-24'!$D:$M,2,FALSE)</f>
        <v>Comida Vida  Shredded Chicken Tinga</v>
      </c>
      <c r="C21" s="113">
        <v>100103</v>
      </c>
      <c r="D21" s="108">
        <f>VLOOKUP(A21,'SEPDS - SY23-24'!$D:$M,4,FALSE)</f>
        <v>253</v>
      </c>
      <c r="E21" s="114">
        <v>45.46</v>
      </c>
      <c r="F21" s="278">
        <f>VLOOKUP(A21,'SEPDS - SY23-24'!$D:$M,9,FALSE)</f>
        <v>1.2945</v>
      </c>
      <c r="G21" s="126">
        <f>E21*F21</f>
        <v>58.847970000000004</v>
      </c>
      <c r="H21" s="281">
        <f t="shared" ref="H21" si="11">J21/E21</f>
        <v>791.90497140343155</v>
      </c>
      <c r="I21" s="284">
        <f t="shared" si="9"/>
        <v>200351.95776506819</v>
      </c>
      <c r="J21" s="286">
        <v>36000</v>
      </c>
      <c r="K21" s="5"/>
      <c r="L21" s="116">
        <f t="shared" si="10"/>
        <v>0</v>
      </c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</row>
    <row r="22" spans="1:60" s="93" customFormat="1" ht="27" customHeight="1" x14ac:dyDescent="0.3">
      <c r="A22" s="112">
        <v>74002</v>
      </c>
      <c r="B22" s="272" t="str">
        <f>VLOOKUP(A22,'SEPDS - SY23-24'!$D:$M,2,FALSE)</f>
        <v>AFS Beef Strips</v>
      </c>
      <c r="C22" s="113">
        <v>100156</v>
      </c>
      <c r="D22" s="108">
        <f>VLOOKUP(A22,'SEPDS - SY23-24'!$D:$M,4,FALSE)</f>
        <v>298</v>
      </c>
      <c r="E22" s="114">
        <v>47.83</v>
      </c>
      <c r="F22" s="278">
        <f>VLOOKUP(A22,'SEPDS - SY23-24'!$D:$M,9,FALSE)</f>
        <v>5.4116999999999997</v>
      </c>
      <c r="G22" s="174">
        <f t="shared" ref="G22:G23" si="12">ROUND(F22*E22,2)</f>
        <v>258.83999999999997</v>
      </c>
      <c r="H22" s="281">
        <f t="shared" ref="H22:H23" si="13">J22/E22</f>
        <v>878.10997282040569</v>
      </c>
      <c r="I22" s="284">
        <f t="shared" ref="I22:I23" si="14">H22*D22</f>
        <v>261676.7719004809</v>
      </c>
      <c r="J22" s="286">
        <v>42000</v>
      </c>
      <c r="K22" s="5"/>
      <c r="L22" s="116">
        <f t="shared" si="10"/>
        <v>0</v>
      </c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</row>
    <row r="23" spans="1:60" s="93" customFormat="1" ht="27" customHeight="1" x14ac:dyDescent="0.3">
      <c r="A23" s="112">
        <v>74003</v>
      </c>
      <c r="B23" s="272" t="str">
        <f>VLOOKUP(A23,'SEPDS - SY23-24'!$D:$M,2,FALSE)</f>
        <v>AFS Teriyaki Beef</v>
      </c>
      <c r="C23" s="113">
        <v>100156</v>
      </c>
      <c r="D23" s="108">
        <f>VLOOKUP(A23,'SEPDS - SY23-24'!$D:$M,4,FALSE)</f>
        <v>152</v>
      </c>
      <c r="E23" s="114">
        <v>30.62</v>
      </c>
      <c r="F23" s="278">
        <f>VLOOKUP(A23,'SEPDS - SY23-24'!$D:$M,9,FALSE)</f>
        <v>5.4116999999999997</v>
      </c>
      <c r="G23" s="174">
        <f t="shared" si="12"/>
        <v>165.71</v>
      </c>
      <c r="H23" s="281">
        <f t="shared" si="13"/>
        <v>1371.652514696277</v>
      </c>
      <c r="I23" s="284">
        <f t="shared" si="14"/>
        <v>208491.18223383409</v>
      </c>
      <c r="J23" s="287">
        <v>42000</v>
      </c>
      <c r="K23" s="5"/>
      <c r="L23" s="116">
        <f t="shared" si="10"/>
        <v>0</v>
      </c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</row>
    <row r="24" spans="1:60" s="93" customFormat="1" ht="27" customHeight="1" x14ac:dyDescent="0.3">
      <c r="A24" s="112">
        <v>470495</v>
      </c>
      <c r="B24" s="272" t="str">
        <f>VLOOKUP(A24,'SEPDS - SY23-24'!$D:$M,2,FALSE)</f>
        <v>Comida Vida  Beef  Shreds</v>
      </c>
      <c r="C24" s="113">
        <v>100156</v>
      </c>
      <c r="D24" s="108">
        <f>VLOOKUP(A24,'SEPDS - SY23-24'!$D:$M,4,FALSE)</f>
        <v>244</v>
      </c>
      <c r="E24" s="114">
        <v>41.72</v>
      </c>
      <c r="F24" s="278">
        <f>VLOOKUP(A24,'SEPDS - SY23-24'!$D:$M,9,FALSE)</f>
        <v>5.4116999999999997</v>
      </c>
      <c r="G24" s="174">
        <f t="shared" ref="G24" si="15">ROUND(F24*E24,2)</f>
        <v>225.78</v>
      </c>
      <c r="H24" s="281">
        <f t="shared" ref="H24" si="16">J24/E24</f>
        <v>1006.7114093959732</v>
      </c>
      <c r="I24" s="284">
        <f t="shared" ref="I24" si="17">H24*D24</f>
        <v>245637.58389261746</v>
      </c>
      <c r="J24" s="287">
        <v>42000</v>
      </c>
      <c r="K24" s="5"/>
      <c r="L24" s="116">
        <f t="shared" ref="L24" si="18">K24/D24</f>
        <v>0</v>
      </c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</row>
    <row r="25" spans="1:60" s="93" customFormat="1" ht="27" customHeight="1" x14ac:dyDescent="0.3">
      <c r="A25" s="112">
        <v>471080</v>
      </c>
      <c r="B25" s="272" t="str">
        <f>VLOOKUP(A25,'SEPDS - SY23-24'!$D:$M,2,FALSE)</f>
        <v>Comida Vida Beef Barbacoa Shreds</v>
      </c>
      <c r="C25" s="113">
        <v>100156</v>
      </c>
      <c r="D25" s="108">
        <f>VLOOKUP(A25,'SEPDS - SY23-24'!$D:$M,4,FALSE)</f>
        <v>318</v>
      </c>
      <c r="E25" s="114">
        <v>45.22</v>
      </c>
      <c r="F25" s="278">
        <f>VLOOKUP(A25,'SEPDS - SY23-24'!$D:$M,9,FALSE)</f>
        <v>5.4116999999999997</v>
      </c>
      <c r="G25" s="174">
        <f t="shared" ref="G25" si="19">ROUND(F25*E25,2)</f>
        <v>244.72</v>
      </c>
      <c r="H25" s="281">
        <f t="shared" ref="H25" si="20">J25/E25</f>
        <v>928.79256965944273</v>
      </c>
      <c r="I25" s="284">
        <f t="shared" ref="I25" si="21">H25*D25</f>
        <v>295356.0371517028</v>
      </c>
      <c r="J25" s="287">
        <v>42000</v>
      </c>
      <c r="K25" s="5"/>
      <c r="L25" s="116">
        <f t="shared" ref="L25" si="22">K25/D25</f>
        <v>0</v>
      </c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</row>
    <row r="26" spans="1:60" s="96" customFormat="1" ht="51" customHeight="1" thickBot="1" x14ac:dyDescent="0.35">
      <c r="A26" s="95"/>
      <c r="B26" s="175"/>
      <c r="C26" s="95"/>
      <c r="D26" s="311" t="s">
        <v>94</v>
      </c>
      <c r="E26" s="312"/>
      <c r="F26" s="312"/>
      <c r="G26" s="312"/>
      <c r="H26" s="312"/>
      <c r="I26" s="312"/>
      <c r="J26" s="312"/>
      <c r="K26" s="313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</row>
    <row r="27" spans="1:60" ht="65.25" customHeight="1" x14ac:dyDescent="0.25">
      <c r="A27" s="223" t="s">
        <v>20</v>
      </c>
      <c r="B27" s="223" t="s">
        <v>21</v>
      </c>
      <c r="C27" s="227" t="s">
        <v>78</v>
      </c>
      <c r="D27" s="224" t="s">
        <v>26</v>
      </c>
      <c r="E27" s="225" t="s">
        <v>81</v>
      </c>
      <c r="F27" s="226" t="s">
        <v>61</v>
      </c>
      <c r="G27" s="223" t="s">
        <v>27</v>
      </c>
      <c r="H27" s="223" t="s">
        <v>60</v>
      </c>
      <c r="I27" s="223" t="s">
        <v>28</v>
      </c>
      <c r="J27" s="88"/>
      <c r="K27" s="88"/>
    </row>
    <row r="28" spans="1:60" s="93" customFormat="1" ht="24" customHeight="1" x14ac:dyDescent="0.3">
      <c r="A28" s="108">
        <f t="shared" ref="A28:C33" si="23">A12</f>
        <v>72001</v>
      </c>
      <c r="B28" s="272" t="str">
        <f t="shared" si="23"/>
        <v>AFS Whole GrainTangerine Chicken</v>
      </c>
      <c r="C28" s="228">
        <f t="shared" si="23"/>
        <v>100113</v>
      </c>
      <c r="D28" s="6"/>
      <c r="E28" s="7"/>
      <c r="F28" s="117">
        <f>D28*E28</f>
        <v>0</v>
      </c>
      <c r="G28" s="111">
        <f t="shared" ref="G28:G41" si="24">ROUNDUP(F28/D12,0)</f>
        <v>0</v>
      </c>
      <c r="H28" s="133">
        <f t="shared" ref="H28:H41" si="25">G28*E12</f>
        <v>0</v>
      </c>
      <c r="I28" s="118">
        <f t="shared" ref="I28:I41" si="26">G28*G12</f>
        <v>0</v>
      </c>
      <c r="J28" s="97"/>
      <c r="K28" s="97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</row>
    <row r="29" spans="1:60" s="93" customFormat="1" ht="26.25" customHeight="1" x14ac:dyDescent="0.3">
      <c r="A29" s="108">
        <f t="shared" si="23"/>
        <v>72003</v>
      </c>
      <c r="B29" s="272" t="str">
        <f t="shared" si="23"/>
        <v>AFS Whole Grain General Tso's Chicken</v>
      </c>
      <c r="C29" s="228">
        <f t="shared" si="23"/>
        <v>100113</v>
      </c>
      <c r="D29" s="6"/>
      <c r="E29" s="7"/>
      <c r="F29" s="117">
        <f t="shared" ref="F29:F40" si="27">D29*E29</f>
        <v>0</v>
      </c>
      <c r="G29" s="111">
        <f t="shared" si="24"/>
        <v>0</v>
      </c>
      <c r="H29" s="133">
        <f t="shared" si="25"/>
        <v>0</v>
      </c>
      <c r="I29" s="118">
        <f t="shared" si="26"/>
        <v>0</v>
      </c>
      <c r="J29" s="97"/>
      <c r="K29" s="97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</row>
    <row r="30" spans="1:60" s="93" customFormat="1" ht="26.25" customHeight="1" x14ac:dyDescent="0.3">
      <c r="A30" s="108">
        <f t="shared" si="23"/>
        <v>72005</v>
      </c>
      <c r="B30" s="272" t="str">
        <f t="shared" si="23"/>
        <v>AFS Whole Grain Japanese Cherry Blossom
Sweet n Sour Chicken</v>
      </c>
      <c r="C30" s="228">
        <f t="shared" si="23"/>
        <v>100113</v>
      </c>
      <c r="D30" s="6"/>
      <c r="E30" s="7"/>
      <c r="F30" s="117">
        <f t="shared" si="27"/>
        <v>0</v>
      </c>
      <c r="G30" s="111">
        <f t="shared" si="24"/>
        <v>0</v>
      </c>
      <c r="H30" s="133">
        <f t="shared" si="25"/>
        <v>0</v>
      </c>
      <c r="I30" s="118">
        <f t="shared" si="26"/>
        <v>0</v>
      </c>
      <c r="J30" s="97"/>
      <c r="K30" s="97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</row>
    <row r="31" spans="1:60" s="94" customFormat="1" ht="26.25" customHeight="1" x14ac:dyDescent="0.3">
      <c r="A31" s="108">
        <f t="shared" si="23"/>
        <v>72013</v>
      </c>
      <c r="B31" s="272" t="str">
        <f t="shared" si="23"/>
        <v>AFS Sriracha Honey Chicken</v>
      </c>
      <c r="C31" s="228">
        <f t="shared" si="23"/>
        <v>100113</v>
      </c>
      <c r="D31" s="6"/>
      <c r="E31" s="7"/>
      <c r="F31" s="117">
        <f t="shared" si="27"/>
        <v>0</v>
      </c>
      <c r="G31" s="111">
        <f t="shared" si="24"/>
        <v>0</v>
      </c>
      <c r="H31" s="133">
        <f t="shared" si="25"/>
        <v>0</v>
      </c>
      <c r="I31" s="118">
        <f t="shared" si="26"/>
        <v>0</v>
      </c>
      <c r="J31" s="97"/>
      <c r="K31" s="97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</row>
    <row r="32" spans="1:60" s="93" customFormat="1" ht="26.25" customHeight="1" x14ac:dyDescent="0.3">
      <c r="A32" s="108">
        <f t="shared" si="23"/>
        <v>73001</v>
      </c>
      <c r="B32" s="272" t="str">
        <f t="shared" si="23"/>
        <v>AFS Gluten Free Teriyaki Chicken</v>
      </c>
      <c r="C32" s="228">
        <f t="shared" si="23"/>
        <v>100113</v>
      </c>
      <c r="D32" s="6"/>
      <c r="E32" s="7"/>
      <c r="F32" s="117">
        <f t="shared" si="27"/>
        <v>0</v>
      </c>
      <c r="G32" s="111">
        <f t="shared" si="24"/>
        <v>0</v>
      </c>
      <c r="H32" s="133">
        <f t="shared" si="25"/>
        <v>0</v>
      </c>
      <c r="I32" s="118">
        <f t="shared" si="26"/>
        <v>0</v>
      </c>
      <c r="J32" s="97"/>
      <c r="K32" s="97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</row>
    <row r="33" spans="1:59" s="93" customFormat="1" ht="26.25" customHeight="1" x14ac:dyDescent="0.3">
      <c r="A33" s="108">
        <f t="shared" si="23"/>
        <v>73002</v>
      </c>
      <c r="B33" s="272" t="str">
        <f t="shared" si="23"/>
        <v>AFS New Orleans Cajun Chicken</v>
      </c>
      <c r="C33" s="228">
        <f t="shared" si="23"/>
        <v>100113</v>
      </c>
      <c r="D33" s="6"/>
      <c r="E33" s="7"/>
      <c r="F33" s="117">
        <f t="shared" si="27"/>
        <v>0</v>
      </c>
      <c r="G33" s="111">
        <f t="shared" si="24"/>
        <v>0</v>
      </c>
      <c r="H33" s="133">
        <f t="shared" si="25"/>
        <v>0</v>
      </c>
      <c r="I33" s="118">
        <f t="shared" si="26"/>
        <v>0</v>
      </c>
      <c r="J33" s="97"/>
      <c r="K33" s="97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</row>
    <row r="34" spans="1:59" s="93" customFormat="1" ht="26.25" customHeight="1" x14ac:dyDescent="0.3">
      <c r="A34" s="108">
        <v>8120010</v>
      </c>
      <c r="B34" s="272" t="str">
        <f>B18</f>
        <v>Aahar Chicken Tikka Masala</v>
      </c>
      <c r="C34" s="228">
        <f>C18</f>
        <v>100113</v>
      </c>
      <c r="D34" s="6"/>
      <c r="E34" s="7"/>
      <c r="F34" s="117">
        <f t="shared" ref="F34" si="28">D34*E34</f>
        <v>0</v>
      </c>
      <c r="G34" s="111">
        <f t="shared" si="24"/>
        <v>0</v>
      </c>
      <c r="H34" s="133">
        <f t="shared" si="25"/>
        <v>0</v>
      </c>
      <c r="I34" s="118">
        <f t="shared" si="26"/>
        <v>0</v>
      </c>
      <c r="J34" s="97"/>
      <c r="K34" s="97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</row>
    <row r="35" spans="1:59" s="93" customFormat="1" ht="26.25" customHeight="1" x14ac:dyDescent="0.3">
      <c r="A35" s="108">
        <f t="shared" ref="A35:C37" si="29">A19</f>
        <v>470490</v>
      </c>
      <c r="B35" s="272" t="str">
        <f t="shared" si="29"/>
        <v>Comida Vida  Chicken Shreds</v>
      </c>
      <c r="C35" s="228">
        <f t="shared" si="29"/>
        <v>100103</v>
      </c>
      <c r="D35" s="6"/>
      <c r="E35" s="7"/>
      <c r="F35" s="117">
        <f t="shared" si="27"/>
        <v>0</v>
      </c>
      <c r="G35" s="111">
        <f t="shared" si="24"/>
        <v>0</v>
      </c>
      <c r="H35" s="133">
        <f t="shared" si="25"/>
        <v>0</v>
      </c>
      <c r="I35" s="118">
        <f t="shared" si="26"/>
        <v>0</v>
      </c>
      <c r="J35" s="97"/>
      <c r="K35" s="97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</row>
    <row r="36" spans="1:59" s="93" customFormat="1" ht="26.25" customHeight="1" x14ac:dyDescent="0.3">
      <c r="A36" s="108">
        <f t="shared" si="29"/>
        <v>471005</v>
      </c>
      <c r="B36" s="272" t="str">
        <f t="shared" si="29"/>
        <v>Comida Vida  Shredded Chicken &amp; Cheese Tamale</v>
      </c>
      <c r="C36" s="228">
        <f t="shared" si="29"/>
        <v>100103</v>
      </c>
      <c r="D36" s="6"/>
      <c r="E36" s="7"/>
      <c r="F36" s="117">
        <f t="shared" si="27"/>
        <v>0</v>
      </c>
      <c r="G36" s="111">
        <f t="shared" si="24"/>
        <v>0</v>
      </c>
      <c r="H36" s="133">
        <f t="shared" si="25"/>
        <v>0</v>
      </c>
      <c r="I36" s="118">
        <f t="shared" si="26"/>
        <v>0</v>
      </c>
      <c r="J36" s="97"/>
      <c r="K36" s="97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</row>
    <row r="37" spans="1:59" s="93" customFormat="1" ht="26.25" customHeight="1" x14ac:dyDescent="0.3">
      <c r="A37" s="108">
        <f t="shared" si="29"/>
        <v>471045</v>
      </c>
      <c r="B37" s="272" t="str">
        <f t="shared" si="29"/>
        <v>Comida Vida  Shredded Chicken Tinga</v>
      </c>
      <c r="C37" s="228">
        <f t="shared" si="29"/>
        <v>100103</v>
      </c>
      <c r="D37" s="6"/>
      <c r="E37" s="7"/>
      <c r="F37" s="117">
        <f t="shared" si="27"/>
        <v>0</v>
      </c>
      <c r="G37" s="111">
        <f t="shared" si="24"/>
        <v>0</v>
      </c>
      <c r="H37" s="133">
        <f t="shared" si="25"/>
        <v>0</v>
      </c>
      <c r="I37" s="118">
        <f t="shared" si="26"/>
        <v>0</v>
      </c>
      <c r="J37" s="97"/>
      <c r="K37" s="97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</row>
    <row r="38" spans="1:59" s="93" customFormat="1" ht="26.25" customHeight="1" x14ac:dyDescent="0.3">
      <c r="A38" s="108">
        <f t="shared" ref="A38:C41" si="30">A22</f>
        <v>74002</v>
      </c>
      <c r="B38" s="272" t="str">
        <f t="shared" si="30"/>
        <v>AFS Beef Strips</v>
      </c>
      <c r="C38" s="228">
        <f t="shared" si="30"/>
        <v>100156</v>
      </c>
      <c r="D38" s="6"/>
      <c r="E38" s="7"/>
      <c r="F38" s="117">
        <f t="shared" si="27"/>
        <v>0</v>
      </c>
      <c r="G38" s="111">
        <f t="shared" si="24"/>
        <v>0</v>
      </c>
      <c r="H38" s="133">
        <f t="shared" si="25"/>
        <v>0</v>
      </c>
      <c r="I38" s="118">
        <f t="shared" si="26"/>
        <v>0</v>
      </c>
      <c r="J38" s="97"/>
      <c r="K38" s="97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</row>
    <row r="39" spans="1:59" s="93" customFormat="1" ht="26.25" customHeight="1" x14ac:dyDescent="0.3">
      <c r="A39" s="108">
        <f t="shared" si="30"/>
        <v>74003</v>
      </c>
      <c r="B39" s="272" t="str">
        <f t="shared" si="30"/>
        <v>AFS Teriyaki Beef</v>
      </c>
      <c r="C39" s="228">
        <f t="shared" si="30"/>
        <v>100156</v>
      </c>
      <c r="D39" s="6"/>
      <c r="E39" s="7"/>
      <c r="F39" s="117">
        <f t="shared" si="27"/>
        <v>0</v>
      </c>
      <c r="G39" s="111">
        <f t="shared" si="24"/>
        <v>0</v>
      </c>
      <c r="H39" s="133">
        <f t="shared" si="25"/>
        <v>0</v>
      </c>
      <c r="I39" s="118">
        <f t="shared" si="26"/>
        <v>0</v>
      </c>
      <c r="J39" s="97"/>
      <c r="K39" s="97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</row>
    <row r="40" spans="1:59" s="93" customFormat="1" ht="26.25" customHeight="1" x14ac:dyDescent="0.3">
      <c r="A40" s="108">
        <f t="shared" si="30"/>
        <v>470495</v>
      </c>
      <c r="B40" s="272" t="str">
        <f t="shared" si="30"/>
        <v>Comida Vida  Beef  Shreds</v>
      </c>
      <c r="C40" s="228">
        <f t="shared" si="30"/>
        <v>100156</v>
      </c>
      <c r="D40" s="6"/>
      <c r="E40" s="7"/>
      <c r="F40" s="117">
        <f t="shared" si="27"/>
        <v>0</v>
      </c>
      <c r="G40" s="111">
        <f t="shared" si="24"/>
        <v>0</v>
      </c>
      <c r="H40" s="133">
        <f t="shared" si="25"/>
        <v>0</v>
      </c>
      <c r="I40" s="118">
        <f t="shared" si="26"/>
        <v>0</v>
      </c>
      <c r="J40" s="97"/>
      <c r="K40" s="97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</row>
    <row r="41" spans="1:59" s="93" customFormat="1" ht="26.25" customHeight="1" x14ac:dyDescent="0.3">
      <c r="A41" s="108">
        <f t="shared" si="30"/>
        <v>471080</v>
      </c>
      <c r="B41" s="272" t="str">
        <f t="shared" si="30"/>
        <v>Comida Vida Beef Barbacoa Shreds</v>
      </c>
      <c r="C41" s="228">
        <f t="shared" si="30"/>
        <v>100156</v>
      </c>
      <c r="D41" s="6"/>
      <c r="E41" s="7"/>
      <c r="F41" s="117">
        <f t="shared" ref="F41" si="31">D41*E41</f>
        <v>0</v>
      </c>
      <c r="G41" s="111">
        <f t="shared" si="24"/>
        <v>0</v>
      </c>
      <c r="H41" s="133">
        <f t="shared" si="25"/>
        <v>0</v>
      </c>
      <c r="I41" s="118">
        <f t="shared" si="26"/>
        <v>0</v>
      </c>
      <c r="J41" s="97"/>
      <c r="K41" s="97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</row>
    <row r="42" spans="1:59" s="85" customFormat="1" ht="38.25" customHeight="1" x14ac:dyDescent="0.4">
      <c r="A42" s="308"/>
      <c r="B42" s="308"/>
      <c r="C42" s="98"/>
      <c r="D42" s="309" t="s">
        <v>29</v>
      </c>
      <c r="E42" s="310"/>
      <c r="F42" s="119">
        <f>SUM(F28:F41)</f>
        <v>0</v>
      </c>
      <c r="G42" s="120">
        <f>SUM(G28:G41)</f>
        <v>0</v>
      </c>
      <c r="H42" s="134">
        <f>SUM(H28:H41)</f>
        <v>0</v>
      </c>
      <c r="I42" s="121">
        <f>SUM(I28:I41)</f>
        <v>0</v>
      </c>
    </row>
    <row r="43" spans="1:59" s="85" customFormat="1" ht="17.399999999999999" x14ac:dyDescent="0.3">
      <c r="A43" s="99"/>
      <c r="B43" s="100"/>
      <c r="C43" s="101"/>
      <c r="D43" s="135" t="s">
        <v>70</v>
      </c>
      <c r="E43" s="122"/>
      <c r="F43" s="101"/>
      <c r="G43" s="101"/>
      <c r="H43" s="101"/>
      <c r="I43" s="101"/>
    </row>
    <row r="44" spans="1:59" s="96" customFormat="1" x14ac:dyDescent="0.25">
      <c r="A44" s="102"/>
      <c r="B44" s="102"/>
      <c r="C44" s="102"/>
      <c r="D44" s="102"/>
      <c r="E44" s="102"/>
      <c r="F44" s="102"/>
      <c r="G44" s="102"/>
      <c r="H44" s="102"/>
      <c r="I44" s="102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</row>
    <row r="45" spans="1:59" s="96" customFormat="1" ht="15.6" x14ac:dyDescent="0.3">
      <c r="A45" s="41"/>
      <c r="B45" s="103" t="s">
        <v>149</v>
      </c>
      <c r="C45" s="102"/>
      <c r="D45" s="102"/>
      <c r="E45" s="102"/>
      <c r="F45" s="102"/>
      <c r="G45" s="102"/>
      <c r="H45" s="102"/>
      <c r="I45" s="102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</row>
    <row r="46" spans="1:59" s="96" customFormat="1" x14ac:dyDescent="0.25">
      <c r="A46" s="102"/>
      <c r="B46" s="102"/>
      <c r="C46" s="102"/>
      <c r="D46" s="102"/>
      <c r="E46" s="102"/>
      <c r="F46" s="102"/>
      <c r="G46" s="102"/>
      <c r="H46" s="102"/>
      <c r="I46" s="102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</row>
    <row r="47" spans="1:59" s="96" customFormat="1" x14ac:dyDescent="0.25">
      <c r="A47" s="102"/>
      <c r="B47" s="102"/>
      <c r="C47" s="102"/>
      <c r="D47" s="102"/>
      <c r="E47" s="102"/>
      <c r="F47" s="102"/>
      <c r="G47" s="102"/>
      <c r="H47" s="102"/>
      <c r="I47" s="102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</row>
    <row r="48" spans="1:59" s="96" customFormat="1" x14ac:dyDescent="0.25">
      <c r="A48" s="102"/>
      <c r="B48" s="102"/>
      <c r="C48" s="102"/>
      <c r="D48" s="102"/>
      <c r="E48" s="102"/>
      <c r="F48" s="102"/>
      <c r="G48" s="102"/>
      <c r="H48" s="102"/>
      <c r="I48" s="102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</row>
    <row r="49" spans="1:59" s="96" customFormat="1" x14ac:dyDescent="0.25">
      <c r="A49" s="102"/>
      <c r="B49" s="102"/>
      <c r="C49" s="102"/>
      <c r="D49" s="102"/>
      <c r="E49" s="102"/>
      <c r="F49" s="102"/>
      <c r="G49" s="102"/>
      <c r="H49" s="102"/>
      <c r="I49" s="102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</row>
    <row r="50" spans="1:59" s="96" customFormat="1" x14ac:dyDescent="0.25">
      <c r="A50" s="102"/>
      <c r="B50" s="102"/>
      <c r="C50" s="102"/>
      <c r="D50" s="102"/>
      <c r="E50" s="102"/>
      <c r="F50" s="102"/>
      <c r="G50" s="102"/>
      <c r="H50" s="102"/>
      <c r="I50" s="102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</row>
    <row r="51" spans="1:59" s="96" customFormat="1" x14ac:dyDescent="0.25">
      <c r="A51" s="102"/>
      <c r="B51" s="102"/>
      <c r="C51" s="102"/>
      <c r="D51" s="102"/>
      <c r="E51" s="102"/>
      <c r="F51" s="102"/>
      <c r="G51" s="102"/>
      <c r="H51" s="102"/>
      <c r="I51" s="102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</row>
    <row r="52" spans="1:59" s="96" customFormat="1" x14ac:dyDescent="0.25">
      <c r="A52" s="102"/>
      <c r="B52" s="102"/>
      <c r="C52" s="102"/>
      <c r="D52" s="102"/>
      <c r="E52" s="102"/>
      <c r="F52" s="102"/>
      <c r="G52" s="102"/>
      <c r="H52" s="102"/>
      <c r="I52" s="102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</row>
    <row r="53" spans="1:59" s="96" customFormat="1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</row>
    <row r="54" spans="1:59" s="96" customFormat="1" x14ac:dyDescent="0.25">
      <c r="A54" s="102"/>
      <c r="B54" s="102"/>
      <c r="C54" s="102"/>
      <c r="D54" s="102"/>
      <c r="E54" s="102"/>
      <c r="F54" s="102"/>
      <c r="G54" s="102"/>
      <c r="H54" s="102"/>
      <c r="I54" s="102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</row>
    <row r="55" spans="1:59" s="96" customFormat="1" x14ac:dyDescent="0.25">
      <c r="A55" s="102"/>
      <c r="B55" s="102"/>
      <c r="C55" s="102"/>
      <c r="D55" s="102"/>
      <c r="E55" s="102"/>
      <c r="F55" s="102"/>
      <c r="G55" s="102"/>
      <c r="H55" s="102"/>
      <c r="I55" s="102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</row>
    <row r="56" spans="1:59" s="96" customFormat="1" x14ac:dyDescent="0.25">
      <c r="A56" s="102"/>
      <c r="B56" s="102"/>
      <c r="C56" s="102"/>
      <c r="D56" s="102"/>
      <c r="E56" s="102"/>
      <c r="F56" s="102"/>
      <c r="G56" s="102"/>
      <c r="H56" s="102"/>
      <c r="I56" s="102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</row>
    <row r="57" spans="1:59" s="96" customFormat="1" x14ac:dyDescent="0.25">
      <c r="A57" s="102"/>
      <c r="B57" s="102"/>
      <c r="C57" s="102"/>
      <c r="D57" s="102"/>
      <c r="E57" s="102"/>
      <c r="F57" s="102"/>
      <c r="G57" s="102"/>
      <c r="H57" s="102"/>
      <c r="I57" s="102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</row>
    <row r="58" spans="1:59" s="96" customFormat="1" x14ac:dyDescent="0.25">
      <c r="A58" s="102"/>
      <c r="B58" s="102"/>
      <c r="C58" s="102"/>
      <c r="D58" s="102"/>
      <c r="E58" s="102"/>
      <c r="F58" s="102"/>
      <c r="G58" s="102"/>
      <c r="H58" s="102"/>
      <c r="I58" s="102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</row>
    <row r="59" spans="1:59" s="96" customFormat="1" x14ac:dyDescent="0.25">
      <c r="A59" s="102"/>
      <c r="B59" s="102"/>
      <c r="C59" s="102"/>
      <c r="D59" s="102"/>
      <c r="E59" s="102"/>
      <c r="F59" s="102"/>
      <c r="G59" s="102"/>
      <c r="H59" s="102"/>
      <c r="I59" s="102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</row>
    <row r="60" spans="1:59" s="96" customFormat="1" x14ac:dyDescent="0.25">
      <c r="A60" s="102"/>
      <c r="B60" s="102"/>
      <c r="C60" s="102"/>
      <c r="D60" s="102"/>
      <c r="E60" s="102"/>
      <c r="F60" s="102"/>
      <c r="G60" s="102"/>
      <c r="H60" s="102"/>
      <c r="I60" s="102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</row>
    <row r="61" spans="1:59" s="96" customFormat="1" x14ac:dyDescent="0.25">
      <c r="A61" s="102"/>
      <c r="B61" s="102"/>
      <c r="C61" s="102"/>
      <c r="D61" s="102"/>
      <c r="E61" s="102"/>
      <c r="F61" s="102"/>
      <c r="G61" s="102"/>
      <c r="H61" s="102"/>
      <c r="I61" s="102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</row>
    <row r="62" spans="1:59" s="96" customFormat="1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</row>
    <row r="63" spans="1:59" s="96" customFormat="1" x14ac:dyDescent="0.25">
      <c r="A63" s="102"/>
      <c r="H63" s="102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</row>
    <row r="64" spans="1:59" s="96" customFormat="1" x14ac:dyDescent="0.25">
      <c r="A64" s="102"/>
      <c r="H64" s="102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</row>
    <row r="65" spans="1:59" s="96" customFormat="1" x14ac:dyDescent="0.25">
      <c r="A65" s="102"/>
      <c r="H65" s="102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</row>
    <row r="66" spans="1:59" s="96" customFormat="1" x14ac:dyDescent="0.25">
      <c r="A66" s="102"/>
      <c r="H66" s="102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</row>
    <row r="67" spans="1:59" s="96" customFormat="1" x14ac:dyDescent="0.25">
      <c r="A67" s="102"/>
      <c r="H67" s="102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</row>
    <row r="68" spans="1:59" s="96" customFormat="1" x14ac:dyDescent="0.25">
      <c r="A68" s="102"/>
      <c r="H68" s="102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</row>
    <row r="69" spans="1:59" s="96" customFormat="1" x14ac:dyDescent="0.25">
      <c r="A69" s="102"/>
      <c r="H69" s="102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</row>
    <row r="70" spans="1:59" s="96" customFormat="1" x14ac:dyDescent="0.25">
      <c r="A70" s="102"/>
      <c r="H70" s="102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</row>
    <row r="71" spans="1:59" s="96" customFormat="1" x14ac:dyDescent="0.25">
      <c r="A71" s="102"/>
      <c r="H71" s="102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</row>
    <row r="72" spans="1:59" s="96" customFormat="1" x14ac:dyDescent="0.25">
      <c r="A72" s="102"/>
      <c r="H72" s="102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</row>
    <row r="73" spans="1:59" s="96" customFormat="1" x14ac:dyDescent="0.25">
      <c r="A73" s="102"/>
      <c r="H73" s="102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</row>
    <row r="74" spans="1:59" s="96" customFormat="1" x14ac:dyDescent="0.25">
      <c r="A74" s="102"/>
      <c r="H74" s="102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</row>
    <row r="75" spans="1:59" s="96" customFormat="1" x14ac:dyDescent="0.25">
      <c r="A75" s="102"/>
      <c r="H75" s="102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</row>
    <row r="76" spans="1:59" s="96" customFormat="1" x14ac:dyDescent="0.25">
      <c r="A76" s="102"/>
      <c r="H76" s="102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</row>
    <row r="77" spans="1:59" s="96" customFormat="1" x14ac:dyDescent="0.25">
      <c r="A77" s="102"/>
      <c r="H77" s="102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</row>
    <row r="78" spans="1:59" s="96" customFormat="1" x14ac:dyDescent="0.25">
      <c r="A78" s="102"/>
      <c r="H78" s="102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</row>
    <row r="79" spans="1:59" s="96" customFormat="1" x14ac:dyDescent="0.25">
      <c r="A79" s="102"/>
      <c r="H79" s="102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</row>
    <row r="80" spans="1:59" s="96" customFormat="1" x14ac:dyDescent="0.25">
      <c r="A80" s="102"/>
      <c r="H80" s="102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</row>
    <row r="81" spans="1:59" s="96" customFormat="1" x14ac:dyDescent="0.25">
      <c r="A81" s="102"/>
      <c r="H81" s="102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</row>
    <row r="82" spans="1:59" s="96" customFormat="1" x14ac:dyDescent="0.25">
      <c r="A82" s="102"/>
      <c r="H82" s="102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</row>
    <row r="83" spans="1:59" s="96" customFormat="1" x14ac:dyDescent="0.25">
      <c r="A83" s="102"/>
      <c r="H83" s="102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</row>
    <row r="84" spans="1:59" s="96" customFormat="1" x14ac:dyDescent="0.25">
      <c r="A84" s="102"/>
      <c r="H84" s="102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</row>
    <row r="85" spans="1:59" s="96" customFormat="1" x14ac:dyDescent="0.25">
      <c r="A85" s="102"/>
      <c r="H85" s="102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</row>
    <row r="86" spans="1:59" s="96" customFormat="1" x14ac:dyDescent="0.25">
      <c r="A86" s="102"/>
      <c r="H86" s="102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</row>
    <row r="87" spans="1:59" s="96" customFormat="1" x14ac:dyDescent="0.25">
      <c r="A87" s="102"/>
      <c r="H87" s="102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</row>
    <row r="88" spans="1:59" s="96" customFormat="1" x14ac:dyDescent="0.25">
      <c r="A88" s="102"/>
      <c r="H88" s="102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</row>
    <row r="89" spans="1:59" s="96" customFormat="1" x14ac:dyDescent="0.25">
      <c r="A89" s="102"/>
      <c r="H89" s="102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</row>
    <row r="90" spans="1:59" s="96" customFormat="1" x14ac:dyDescent="0.25">
      <c r="A90" s="102"/>
      <c r="H90" s="102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</row>
    <row r="91" spans="1:59" s="96" customFormat="1" x14ac:dyDescent="0.25">
      <c r="A91" s="102"/>
      <c r="H91" s="102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</row>
    <row r="92" spans="1:59" s="96" customFormat="1" x14ac:dyDescent="0.25">
      <c r="A92" s="102"/>
      <c r="H92" s="102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</row>
    <row r="93" spans="1:59" s="96" customFormat="1" x14ac:dyDescent="0.25">
      <c r="A93" s="102"/>
      <c r="H93" s="102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</row>
    <row r="94" spans="1:59" s="96" customFormat="1" x14ac:dyDescent="0.25">
      <c r="A94" s="102"/>
      <c r="H94" s="102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</row>
    <row r="95" spans="1:59" s="96" customFormat="1" x14ac:dyDescent="0.25">
      <c r="A95" s="102"/>
      <c r="H95" s="102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</row>
    <row r="96" spans="1:59" s="96" customFormat="1" x14ac:dyDescent="0.25">
      <c r="A96" s="102"/>
      <c r="H96" s="102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</row>
    <row r="97" spans="1:59" s="96" customFormat="1" x14ac:dyDescent="0.25">
      <c r="A97" s="102"/>
      <c r="H97" s="102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</row>
    <row r="98" spans="1:59" s="96" customFormat="1" x14ac:dyDescent="0.25">
      <c r="A98" s="102"/>
      <c r="H98" s="102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</row>
    <row r="99" spans="1:59" s="96" customFormat="1" x14ac:dyDescent="0.25">
      <c r="A99" s="102"/>
      <c r="H99" s="102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</row>
    <row r="100" spans="1:59" s="96" customFormat="1" x14ac:dyDescent="0.25">
      <c r="A100" s="102"/>
      <c r="H100" s="102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</row>
    <row r="101" spans="1:59" s="96" customFormat="1" x14ac:dyDescent="0.25">
      <c r="A101" s="102"/>
      <c r="H101" s="102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</row>
    <row r="102" spans="1:59" s="96" customFormat="1" x14ac:dyDescent="0.25">
      <c r="A102" s="102"/>
      <c r="H102" s="102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</row>
    <row r="103" spans="1:59" s="96" customFormat="1" x14ac:dyDescent="0.25">
      <c r="A103" s="102"/>
      <c r="H103" s="102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</row>
    <row r="104" spans="1:59" s="96" customFormat="1" x14ac:dyDescent="0.25">
      <c r="A104" s="102"/>
      <c r="H104" s="102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</row>
    <row r="105" spans="1:59" s="96" customFormat="1" x14ac:dyDescent="0.25">
      <c r="A105" s="102"/>
      <c r="H105" s="102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</row>
    <row r="106" spans="1:59" s="96" customFormat="1" x14ac:dyDescent="0.25">
      <c r="A106" s="102"/>
      <c r="H106" s="102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</row>
    <row r="107" spans="1:59" s="96" customFormat="1" x14ac:dyDescent="0.25">
      <c r="A107" s="102"/>
      <c r="H107" s="102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</row>
    <row r="108" spans="1:59" s="96" customFormat="1" x14ac:dyDescent="0.25">
      <c r="A108" s="102"/>
      <c r="H108" s="102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</row>
    <row r="109" spans="1:59" s="96" customFormat="1" x14ac:dyDescent="0.25">
      <c r="A109" s="102"/>
      <c r="H109" s="102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</row>
    <row r="110" spans="1:59" s="96" customFormat="1" x14ac:dyDescent="0.25">
      <c r="A110" s="102"/>
      <c r="H110" s="102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</row>
    <row r="111" spans="1:59" s="96" customFormat="1" x14ac:dyDescent="0.25">
      <c r="A111" s="102"/>
      <c r="H111" s="102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</row>
    <row r="112" spans="1:59" s="96" customFormat="1" x14ac:dyDescent="0.25">
      <c r="A112" s="102"/>
      <c r="H112" s="102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</row>
    <row r="113" spans="1:59" s="96" customFormat="1" x14ac:dyDescent="0.25">
      <c r="A113" s="102"/>
      <c r="H113" s="102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</row>
    <row r="114" spans="1:59" s="96" customFormat="1" x14ac:dyDescent="0.25">
      <c r="A114" s="102"/>
      <c r="H114" s="102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</row>
    <row r="115" spans="1:59" s="96" customFormat="1" x14ac:dyDescent="0.25">
      <c r="A115" s="102"/>
      <c r="H115" s="102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</row>
    <row r="116" spans="1:59" s="96" customFormat="1" x14ac:dyDescent="0.25">
      <c r="A116" s="102"/>
      <c r="H116" s="102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</row>
    <row r="117" spans="1:59" s="96" customFormat="1" x14ac:dyDescent="0.25">
      <c r="A117" s="102"/>
      <c r="H117" s="102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</row>
    <row r="118" spans="1:59" s="96" customFormat="1" x14ac:dyDescent="0.25">
      <c r="A118" s="102"/>
      <c r="H118" s="102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</row>
    <row r="119" spans="1:59" s="96" customFormat="1" x14ac:dyDescent="0.25">
      <c r="A119" s="102"/>
      <c r="H119" s="102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</row>
    <row r="120" spans="1:59" s="96" customFormat="1" x14ac:dyDescent="0.25">
      <c r="A120" s="102"/>
      <c r="H120" s="102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</row>
    <row r="121" spans="1:59" s="96" customFormat="1" x14ac:dyDescent="0.25">
      <c r="A121" s="102"/>
      <c r="H121" s="102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</row>
    <row r="122" spans="1:59" s="96" customFormat="1" x14ac:dyDescent="0.25">
      <c r="A122" s="102"/>
      <c r="H122" s="102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</row>
    <row r="123" spans="1:59" s="96" customFormat="1" x14ac:dyDescent="0.25">
      <c r="A123" s="102"/>
      <c r="H123" s="102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</row>
    <row r="124" spans="1:59" s="96" customFormat="1" x14ac:dyDescent="0.25">
      <c r="A124" s="102"/>
      <c r="H124" s="102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</row>
    <row r="125" spans="1:59" s="96" customFormat="1" x14ac:dyDescent="0.25">
      <c r="A125" s="102"/>
      <c r="H125" s="102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</row>
    <row r="126" spans="1:59" s="96" customFormat="1" x14ac:dyDescent="0.25">
      <c r="A126" s="102"/>
      <c r="H126" s="102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</row>
    <row r="127" spans="1:59" s="96" customFormat="1" x14ac:dyDescent="0.25">
      <c r="A127" s="102"/>
      <c r="H127" s="102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</row>
    <row r="128" spans="1:59" s="96" customFormat="1" x14ac:dyDescent="0.25">
      <c r="A128" s="102"/>
      <c r="H128" s="102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</row>
    <row r="129" spans="1:59" s="96" customFormat="1" x14ac:dyDescent="0.25">
      <c r="A129" s="102"/>
      <c r="H129" s="102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</row>
    <row r="130" spans="1:59" s="96" customFormat="1" x14ac:dyDescent="0.25">
      <c r="A130" s="102"/>
      <c r="H130" s="102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</row>
    <row r="131" spans="1:59" s="96" customFormat="1" x14ac:dyDescent="0.25">
      <c r="A131" s="102"/>
      <c r="H131" s="102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</row>
    <row r="132" spans="1:59" s="96" customFormat="1" x14ac:dyDescent="0.25">
      <c r="A132" s="102"/>
      <c r="H132" s="102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</row>
    <row r="133" spans="1:59" s="96" customFormat="1" x14ac:dyDescent="0.25">
      <c r="A133" s="102"/>
      <c r="H133" s="102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</row>
    <row r="134" spans="1:59" s="96" customFormat="1" x14ac:dyDescent="0.25">
      <c r="A134" s="102"/>
      <c r="H134" s="102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</row>
    <row r="135" spans="1:59" s="96" customFormat="1" x14ac:dyDescent="0.25">
      <c r="A135" s="102"/>
      <c r="H135" s="102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</row>
    <row r="136" spans="1:59" s="96" customFormat="1" x14ac:dyDescent="0.25">
      <c r="A136" s="102"/>
      <c r="H136" s="102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</row>
    <row r="137" spans="1:59" s="96" customFormat="1" x14ac:dyDescent="0.25">
      <c r="A137" s="102"/>
      <c r="H137" s="102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</row>
    <row r="138" spans="1:59" s="96" customFormat="1" x14ac:dyDescent="0.25">
      <c r="A138" s="102"/>
      <c r="H138" s="102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</row>
    <row r="139" spans="1:59" s="96" customFormat="1" x14ac:dyDescent="0.25">
      <c r="A139" s="102"/>
      <c r="H139" s="102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</row>
    <row r="140" spans="1:59" s="96" customFormat="1" x14ac:dyDescent="0.25">
      <c r="A140" s="102"/>
      <c r="H140" s="102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</row>
    <row r="141" spans="1:59" s="96" customFormat="1" x14ac:dyDescent="0.25">
      <c r="A141" s="102"/>
      <c r="H141" s="102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</row>
    <row r="142" spans="1:59" s="96" customFormat="1" x14ac:dyDescent="0.25">
      <c r="A142" s="102"/>
      <c r="H142" s="102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</row>
    <row r="143" spans="1:59" s="96" customFormat="1" x14ac:dyDescent="0.25">
      <c r="A143" s="102"/>
      <c r="H143" s="102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</row>
    <row r="144" spans="1:59" s="96" customFormat="1" x14ac:dyDescent="0.25">
      <c r="A144" s="102"/>
      <c r="H144" s="102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</row>
    <row r="145" spans="1:59" s="96" customFormat="1" x14ac:dyDescent="0.25">
      <c r="A145" s="102"/>
      <c r="H145" s="102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</row>
    <row r="146" spans="1:59" s="96" customFormat="1" x14ac:dyDescent="0.25">
      <c r="A146" s="102"/>
      <c r="H146" s="102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</row>
    <row r="147" spans="1:59" s="96" customFormat="1" x14ac:dyDescent="0.25">
      <c r="A147" s="102"/>
      <c r="H147" s="102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</row>
    <row r="148" spans="1:59" s="96" customFormat="1" x14ac:dyDescent="0.25">
      <c r="A148" s="102"/>
      <c r="H148" s="102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</row>
    <row r="149" spans="1:59" s="96" customFormat="1" x14ac:dyDescent="0.25">
      <c r="A149" s="102"/>
      <c r="H149" s="102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</row>
    <row r="150" spans="1:59" s="96" customFormat="1" x14ac:dyDescent="0.25">
      <c r="A150" s="102"/>
      <c r="H150" s="102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</row>
    <row r="151" spans="1:59" s="96" customFormat="1" x14ac:dyDescent="0.25">
      <c r="A151" s="102"/>
      <c r="H151" s="102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</row>
    <row r="152" spans="1:59" s="96" customFormat="1" x14ac:dyDescent="0.25">
      <c r="A152" s="102"/>
      <c r="H152" s="102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</row>
    <row r="153" spans="1:59" s="96" customFormat="1" x14ac:dyDescent="0.25">
      <c r="A153" s="102"/>
      <c r="H153" s="102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</row>
    <row r="154" spans="1:59" s="96" customFormat="1" x14ac:dyDescent="0.25">
      <c r="A154" s="102"/>
      <c r="H154" s="102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</row>
    <row r="155" spans="1:59" s="96" customFormat="1" x14ac:dyDescent="0.25">
      <c r="A155" s="102"/>
      <c r="H155" s="102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</row>
    <row r="156" spans="1:59" s="96" customFormat="1" x14ac:dyDescent="0.25">
      <c r="A156" s="102"/>
      <c r="H156" s="102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</row>
    <row r="157" spans="1:59" s="96" customFormat="1" x14ac:dyDescent="0.25">
      <c r="A157" s="102"/>
      <c r="H157" s="102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</row>
    <row r="158" spans="1:59" s="96" customFormat="1" x14ac:dyDescent="0.25">
      <c r="A158" s="102"/>
      <c r="H158" s="102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</row>
    <row r="159" spans="1:59" s="96" customFormat="1" x14ac:dyDescent="0.25">
      <c r="A159" s="102"/>
      <c r="H159" s="102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</row>
    <row r="160" spans="1:59" s="96" customFormat="1" x14ac:dyDescent="0.25">
      <c r="A160" s="102"/>
      <c r="H160" s="102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</row>
    <row r="161" spans="1:59" s="96" customFormat="1" x14ac:dyDescent="0.25">
      <c r="A161" s="102"/>
      <c r="H161" s="102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</row>
    <row r="162" spans="1:59" s="96" customFormat="1" x14ac:dyDescent="0.25">
      <c r="A162" s="102"/>
      <c r="H162" s="102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</row>
    <row r="163" spans="1:59" s="96" customFormat="1" x14ac:dyDescent="0.25">
      <c r="A163" s="102"/>
      <c r="H163" s="102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</row>
    <row r="164" spans="1:59" s="96" customFormat="1" x14ac:dyDescent="0.25">
      <c r="A164" s="102"/>
      <c r="H164" s="102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</row>
    <row r="165" spans="1:59" s="96" customFormat="1" x14ac:dyDescent="0.25">
      <c r="A165" s="102"/>
      <c r="H165" s="102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</row>
    <row r="166" spans="1:59" s="96" customFormat="1" x14ac:dyDescent="0.25">
      <c r="A166" s="102"/>
      <c r="H166" s="102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</row>
    <row r="167" spans="1:59" s="96" customFormat="1" x14ac:dyDescent="0.25">
      <c r="A167" s="102"/>
      <c r="H167" s="102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</row>
    <row r="168" spans="1:59" s="96" customFormat="1" x14ac:dyDescent="0.25">
      <c r="A168" s="102"/>
      <c r="H168" s="102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</row>
    <row r="169" spans="1:59" s="96" customFormat="1" x14ac:dyDescent="0.25">
      <c r="A169" s="102"/>
      <c r="H169" s="102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</row>
    <row r="170" spans="1:59" s="96" customFormat="1" x14ac:dyDescent="0.25">
      <c r="A170" s="102"/>
      <c r="H170" s="102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</row>
    <row r="171" spans="1:59" s="96" customFormat="1" x14ac:dyDescent="0.25">
      <c r="A171" s="102"/>
      <c r="H171" s="102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</row>
    <row r="172" spans="1:59" s="96" customFormat="1" x14ac:dyDescent="0.25">
      <c r="A172" s="102"/>
      <c r="H172" s="102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</row>
    <row r="173" spans="1:59" s="96" customFormat="1" x14ac:dyDescent="0.25">
      <c r="A173" s="102"/>
      <c r="H173" s="102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</row>
    <row r="174" spans="1:59" s="96" customFormat="1" x14ac:dyDescent="0.25">
      <c r="A174" s="102"/>
      <c r="H174" s="102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</row>
    <row r="175" spans="1:59" s="96" customFormat="1" x14ac:dyDescent="0.25">
      <c r="A175" s="102"/>
      <c r="H175" s="102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</row>
    <row r="176" spans="1:59" s="96" customFormat="1" x14ac:dyDescent="0.25">
      <c r="A176" s="102"/>
      <c r="H176" s="102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</row>
    <row r="177" spans="1:59" s="96" customFormat="1" x14ac:dyDescent="0.25">
      <c r="A177" s="102"/>
      <c r="H177" s="102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</row>
    <row r="178" spans="1:59" s="96" customFormat="1" x14ac:dyDescent="0.25">
      <c r="A178" s="102"/>
      <c r="H178" s="102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</row>
    <row r="179" spans="1:59" s="96" customFormat="1" x14ac:dyDescent="0.25">
      <c r="A179" s="102"/>
      <c r="H179" s="102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</row>
    <row r="180" spans="1:59" s="96" customFormat="1" x14ac:dyDescent="0.25">
      <c r="A180" s="102"/>
      <c r="H180" s="102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</row>
    <row r="181" spans="1:59" s="96" customFormat="1" x14ac:dyDescent="0.25">
      <c r="A181" s="102"/>
      <c r="H181" s="102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</row>
    <row r="182" spans="1:59" s="96" customFormat="1" x14ac:dyDescent="0.25">
      <c r="A182" s="102"/>
      <c r="H182" s="102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</row>
    <row r="183" spans="1:59" s="96" customFormat="1" x14ac:dyDescent="0.25">
      <c r="A183" s="102"/>
      <c r="H183" s="102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</row>
    <row r="184" spans="1:59" s="96" customFormat="1" x14ac:dyDescent="0.25">
      <c r="A184" s="102"/>
      <c r="H184" s="102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</row>
    <row r="185" spans="1:59" s="96" customFormat="1" x14ac:dyDescent="0.25">
      <c r="A185" s="102"/>
      <c r="H185" s="102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</row>
    <row r="186" spans="1:59" s="96" customFormat="1" x14ac:dyDescent="0.25">
      <c r="A186" s="102"/>
      <c r="H186" s="102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</row>
    <row r="187" spans="1:59" s="96" customFormat="1" x14ac:dyDescent="0.25">
      <c r="A187" s="102"/>
      <c r="H187" s="102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</row>
    <row r="188" spans="1:59" s="96" customFormat="1" x14ac:dyDescent="0.25">
      <c r="A188" s="102"/>
      <c r="H188" s="102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</row>
    <row r="189" spans="1:59" s="96" customFormat="1" x14ac:dyDescent="0.25">
      <c r="A189" s="102"/>
      <c r="H189" s="102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</row>
    <row r="190" spans="1:59" s="96" customFormat="1" x14ac:dyDescent="0.25">
      <c r="A190" s="102"/>
      <c r="H190" s="102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</row>
    <row r="191" spans="1:59" s="96" customFormat="1" x14ac:dyDescent="0.25">
      <c r="A191" s="102"/>
      <c r="H191" s="102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</row>
    <row r="192" spans="1:59" s="96" customFormat="1" x14ac:dyDescent="0.25">
      <c r="A192" s="102"/>
      <c r="H192" s="102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</row>
    <row r="193" spans="1:59" s="96" customFormat="1" x14ac:dyDescent="0.25">
      <c r="A193" s="102"/>
      <c r="H193" s="102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</row>
    <row r="194" spans="1:59" s="96" customFormat="1" x14ac:dyDescent="0.25">
      <c r="A194" s="102"/>
      <c r="H194" s="102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</row>
    <row r="195" spans="1:59" s="96" customFormat="1" x14ac:dyDescent="0.25">
      <c r="A195" s="102"/>
      <c r="H195" s="102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</row>
    <row r="196" spans="1:59" s="96" customFormat="1" x14ac:dyDescent="0.25">
      <c r="A196" s="102"/>
      <c r="H196" s="102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</row>
    <row r="197" spans="1:59" s="96" customFormat="1" x14ac:dyDescent="0.25">
      <c r="A197" s="102"/>
      <c r="H197" s="102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</row>
    <row r="198" spans="1:59" s="96" customFormat="1" x14ac:dyDescent="0.25">
      <c r="A198" s="102"/>
      <c r="H198" s="102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</row>
    <row r="199" spans="1:59" s="96" customFormat="1" x14ac:dyDescent="0.25">
      <c r="A199" s="102"/>
      <c r="H199" s="102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</row>
    <row r="200" spans="1:59" s="96" customFormat="1" x14ac:dyDescent="0.25">
      <c r="A200" s="102"/>
      <c r="H200" s="102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</row>
    <row r="201" spans="1:59" s="96" customFormat="1" x14ac:dyDescent="0.25">
      <c r="A201" s="102"/>
      <c r="H201" s="102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</row>
    <row r="202" spans="1:59" s="96" customFormat="1" x14ac:dyDescent="0.25">
      <c r="A202" s="102"/>
      <c r="H202" s="102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</row>
    <row r="203" spans="1:59" s="96" customFormat="1" x14ac:dyDescent="0.25">
      <c r="A203" s="102"/>
      <c r="H203" s="102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</row>
    <row r="204" spans="1:59" s="96" customFormat="1" x14ac:dyDescent="0.25">
      <c r="A204" s="102"/>
      <c r="H204" s="102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</row>
    <row r="205" spans="1:59" s="96" customFormat="1" x14ac:dyDescent="0.25">
      <c r="A205" s="102"/>
      <c r="H205" s="102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</row>
    <row r="206" spans="1:59" s="96" customFormat="1" x14ac:dyDescent="0.25">
      <c r="A206" s="102"/>
      <c r="H206" s="102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</row>
    <row r="207" spans="1:59" s="96" customFormat="1" x14ac:dyDescent="0.25">
      <c r="A207" s="102"/>
      <c r="H207" s="102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</row>
    <row r="208" spans="1:59" s="96" customFormat="1" x14ac:dyDescent="0.25">
      <c r="A208" s="102"/>
      <c r="H208" s="102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</row>
    <row r="209" spans="1:59" s="96" customFormat="1" x14ac:dyDescent="0.25">
      <c r="A209" s="102"/>
      <c r="H209" s="102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</row>
    <row r="210" spans="1:59" s="96" customFormat="1" x14ac:dyDescent="0.25">
      <c r="A210" s="102"/>
      <c r="H210" s="102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</row>
    <row r="211" spans="1:59" s="96" customFormat="1" x14ac:dyDescent="0.25">
      <c r="A211" s="102"/>
      <c r="H211" s="102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</row>
    <row r="212" spans="1:59" s="96" customFormat="1" x14ac:dyDescent="0.25">
      <c r="A212" s="102"/>
      <c r="H212" s="102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</row>
    <row r="213" spans="1:59" s="96" customFormat="1" x14ac:dyDescent="0.25">
      <c r="A213" s="102"/>
      <c r="H213" s="102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</row>
    <row r="214" spans="1:59" s="96" customFormat="1" x14ac:dyDescent="0.25">
      <c r="A214" s="102"/>
      <c r="H214" s="102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</row>
    <row r="215" spans="1:59" s="96" customFormat="1" x14ac:dyDescent="0.25">
      <c r="A215" s="102"/>
      <c r="H215" s="102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</row>
    <row r="216" spans="1:59" s="96" customFormat="1" x14ac:dyDescent="0.25">
      <c r="A216" s="102"/>
      <c r="H216" s="102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</row>
    <row r="217" spans="1:59" s="96" customFormat="1" x14ac:dyDescent="0.25">
      <c r="A217" s="102"/>
      <c r="H217" s="102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</row>
    <row r="218" spans="1:59" s="96" customFormat="1" x14ac:dyDescent="0.25">
      <c r="A218" s="102"/>
      <c r="H218" s="102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</row>
    <row r="219" spans="1:59" s="96" customFormat="1" x14ac:dyDescent="0.25">
      <c r="A219" s="102"/>
      <c r="H219" s="102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</row>
    <row r="220" spans="1:59" s="96" customFormat="1" x14ac:dyDescent="0.25">
      <c r="A220" s="102"/>
      <c r="H220" s="102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</row>
    <row r="221" spans="1:59" s="96" customFormat="1" x14ac:dyDescent="0.25">
      <c r="A221" s="102"/>
      <c r="H221" s="102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</row>
    <row r="222" spans="1:59" s="96" customFormat="1" x14ac:dyDescent="0.25">
      <c r="A222" s="102"/>
      <c r="H222" s="102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</row>
    <row r="223" spans="1:59" s="96" customFormat="1" x14ac:dyDescent="0.25">
      <c r="A223" s="102"/>
      <c r="H223" s="102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</row>
    <row r="224" spans="1:59" s="96" customFormat="1" x14ac:dyDescent="0.25">
      <c r="A224" s="22"/>
      <c r="H224" s="102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</row>
    <row r="225" spans="1:59" s="96" customFormat="1" x14ac:dyDescent="0.25">
      <c r="A225" s="22"/>
      <c r="H225" s="102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</row>
    <row r="226" spans="1:59" s="96" customFormat="1" x14ac:dyDescent="0.25">
      <c r="A226" s="22"/>
      <c r="H226" s="102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</row>
    <row r="227" spans="1:59" s="96" customFormat="1" x14ac:dyDescent="0.25">
      <c r="A227" s="22"/>
      <c r="H227" s="102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</row>
  </sheetData>
  <sheetProtection algorithmName="SHA-512" hashValue="TncWzgWTX/QPh9vOsqN0g22sxVfDM2x6ayacsH3qcUpZ7iMxU6FZLl6UzY4Epw9jH4Omm3ds/7/XcmKtkBaNwg==" saltValue="nOaCmMZ4EcCuljSJdogFKg==" spinCount="100000" sheet="1" formatColumns="0" formatRows="0"/>
  <mergeCells count="3">
    <mergeCell ref="A42:B42"/>
    <mergeCell ref="D42:E42"/>
    <mergeCell ref="D26:K26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50"/>
  <sheetViews>
    <sheetView showGridLines="0" zoomScale="60" zoomScaleNormal="60" workbookViewId="0">
      <selection activeCell="D6" sqref="D6:P6"/>
    </sheetView>
  </sheetViews>
  <sheetFormatPr defaultColWidth="8.77734375" defaultRowHeight="15.6" x14ac:dyDescent="0.3"/>
  <cols>
    <col min="1" max="1" width="12.77734375" style="71" customWidth="1"/>
    <col min="2" max="2" width="60.21875" style="71" customWidth="1"/>
    <col min="3" max="3" width="12.5546875" style="72" customWidth="1"/>
    <col min="4" max="4" width="9.77734375" style="72" customWidth="1"/>
    <col min="5" max="5" width="6.77734375" style="72" customWidth="1"/>
    <col min="6" max="6" width="6" style="72" hidden="1" customWidth="1"/>
    <col min="7" max="7" width="9.77734375" style="72" customWidth="1"/>
    <col min="8" max="8" width="6.77734375" style="72" customWidth="1"/>
    <col min="9" max="9" width="6" style="72" hidden="1" customWidth="1"/>
    <col min="10" max="10" width="9.77734375" style="72" customWidth="1"/>
    <col min="11" max="11" width="6" style="72" customWidth="1"/>
    <col min="12" max="12" width="6" style="72" hidden="1" customWidth="1"/>
    <col min="13" max="13" width="9.77734375" style="72" customWidth="1"/>
    <col min="14" max="14" width="6" style="72" customWidth="1"/>
    <col min="15" max="15" width="6" style="72" hidden="1" customWidth="1"/>
    <col min="16" max="16" width="9.77734375" style="72" customWidth="1"/>
    <col min="17" max="17" width="6" style="72" customWidth="1"/>
    <col min="18" max="18" width="6" style="72" hidden="1" customWidth="1"/>
    <col min="19" max="19" width="9.77734375" style="72" customWidth="1"/>
    <col min="20" max="20" width="6" style="72" customWidth="1"/>
    <col min="21" max="21" width="6" style="72" hidden="1" customWidth="1"/>
    <col min="22" max="22" width="9.77734375" style="72" customWidth="1"/>
    <col min="23" max="23" width="6" style="72" customWidth="1"/>
    <col min="24" max="24" width="6" style="72" hidden="1" customWidth="1"/>
    <col min="25" max="25" width="9.77734375" style="72" customWidth="1"/>
    <col min="26" max="26" width="6" style="72" customWidth="1"/>
    <col min="27" max="27" width="6" style="72" hidden="1" customWidth="1"/>
    <col min="28" max="28" width="9.77734375" style="72" customWidth="1"/>
    <col min="29" max="29" width="6" style="72" customWidth="1"/>
    <col min="30" max="30" width="6" style="72" hidden="1" customWidth="1"/>
    <col min="31" max="31" width="9.77734375" style="72" customWidth="1"/>
    <col min="32" max="32" width="6" style="72" customWidth="1"/>
    <col min="33" max="33" width="6" style="72" hidden="1" customWidth="1"/>
    <col min="34" max="34" width="9.77734375" style="72" customWidth="1"/>
    <col min="35" max="35" width="7" style="72" customWidth="1"/>
    <col min="36" max="36" width="11.77734375" style="72" hidden="1" customWidth="1"/>
    <col min="37" max="37" width="12.77734375" style="71" customWidth="1"/>
    <col min="38" max="38" width="11.21875" style="71" customWidth="1"/>
    <col min="39" max="39" width="8.77734375" style="71" customWidth="1"/>
    <col min="40" max="40" width="11.77734375" style="71" hidden="1" customWidth="1"/>
    <col min="41" max="16384" width="8.77734375" style="71"/>
  </cols>
  <sheetData>
    <row r="1" spans="1:39" ht="22.5" customHeight="1" x14ac:dyDescent="0.3"/>
    <row r="2" spans="1:39" ht="19.95" customHeight="1" x14ac:dyDescent="0.4"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131"/>
      <c r="Q2" s="131"/>
      <c r="R2" s="131"/>
      <c r="S2" s="131"/>
      <c r="T2" s="132" t="s">
        <v>155</v>
      </c>
      <c r="U2" s="131"/>
      <c r="V2" s="131"/>
      <c r="W2" s="131"/>
      <c r="X2" s="131"/>
      <c r="Y2" s="131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</row>
    <row r="3" spans="1:39" ht="19.95" customHeight="1" x14ac:dyDescent="0.35"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9" ht="29.25" customHeight="1" x14ac:dyDescent="0.3"/>
    <row r="5" spans="1:39" ht="18.75" customHeight="1" x14ac:dyDescent="0.3">
      <c r="C5" s="181" t="s">
        <v>16</v>
      </c>
      <c r="V5" s="181" t="s">
        <v>17</v>
      </c>
    </row>
    <row r="6" spans="1:39" s="1" customFormat="1" ht="18.75" customHeight="1" x14ac:dyDescent="0.3">
      <c r="C6" s="182" t="s">
        <v>132</v>
      </c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T6" s="74"/>
      <c r="U6" s="74"/>
      <c r="V6" s="182" t="s">
        <v>18</v>
      </c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2"/>
    </row>
    <row r="7" spans="1:39" s="1" customFormat="1" ht="18.75" customHeight="1" x14ac:dyDescent="0.3">
      <c r="C7" s="182" t="s">
        <v>133</v>
      </c>
      <c r="D7" s="324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T7" s="74"/>
      <c r="U7" s="74"/>
      <c r="V7" s="182"/>
      <c r="W7" s="324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2"/>
    </row>
    <row r="8" spans="1:39" s="1" customFormat="1" ht="18.75" customHeight="1" x14ac:dyDescent="0.3">
      <c r="C8" s="182" t="s">
        <v>134</v>
      </c>
      <c r="D8" s="324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T8" s="74"/>
      <c r="U8" s="74"/>
      <c r="V8" s="182"/>
      <c r="W8" s="324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2"/>
    </row>
    <row r="9" spans="1:39" s="1" customFormat="1" ht="18.75" customHeight="1" x14ac:dyDescent="0.3">
      <c r="C9" s="182" t="s">
        <v>0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T9" s="74"/>
      <c r="U9" s="74"/>
      <c r="V9" s="182" t="s">
        <v>0</v>
      </c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2"/>
    </row>
    <row r="10" spans="1:39" s="1" customFormat="1" ht="18.75" customHeight="1" x14ac:dyDescent="0.3">
      <c r="C10" s="182" t="s">
        <v>1</v>
      </c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T10" s="74"/>
      <c r="U10" s="74"/>
      <c r="V10" s="182" t="s">
        <v>1</v>
      </c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2"/>
    </row>
    <row r="11" spans="1:39" s="1" customFormat="1" ht="18.75" customHeight="1" x14ac:dyDescent="0.3">
      <c r="C11" s="182" t="s">
        <v>57</v>
      </c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T11" s="74"/>
      <c r="U11" s="74"/>
      <c r="V11" s="182" t="s">
        <v>57</v>
      </c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2"/>
    </row>
    <row r="12" spans="1:39" s="1" customFormat="1" ht="18.75" customHeight="1" x14ac:dyDescent="0.3">
      <c r="C12" s="182" t="s">
        <v>2</v>
      </c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T12" s="74"/>
      <c r="U12" s="74"/>
      <c r="V12" s="182" t="s">
        <v>2</v>
      </c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2"/>
      <c r="AK12" s="71"/>
      <c r="AL12" s="71"/>
    </row>
    <row r="13" spans="1:39" s="1" customFormat="1" ht="18.75" customHeight="1" x14ac:dyDescent="0.3">
      <c r="C13" s="182" t="s">
        <v>90</v>
      </c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T13" s="74"/>
      <c r="U13" s="74"/>
      <c r="V13" s="182" t="s">
        <v>90</v>
      </c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2"/>
      <c r="AK13" s="71"/>
      <c r="AL13" s="71"/>
    </row>
    <row r="14" spans="1:39" ht="9" customHeight="1" x14ac:dyDescent="0.3"/>
    <row r="15" spans="1:39" ht="30" customHeight="1" x14ac:dyDescent="0.3">
      <c r="A15" s="123" t="s">
        <v>74</v>
      </c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5"/>
      <c r="AL15" s="125"/>
      <c r="AM15" s="125"/>
    </row>
    <row r="16" spans="1:39" ht="12.75" customHeight="1" x14ac:dyDescent="0.3">
      <c r="A16" s="138"/>
      <c r="B16" s="139"/>
    </row>
    <row r="17" spans="1:40" s="75" customFormat="1" ht="38.549999999999997" customHeight="1" x14ac:dyDescent="0.2">
      <c r="A17" s="140" t="s">
        <v>83</v>
      </c>
      <c r="B17" s="141" t="s">
        <v>7</v>
      </c>
      <c r="C17" s="141" t="s">
        <v>82</v>
      </c>
      <c r="D17" s="337" t="s">
        <v>9</v>
      </c>
      <c r="E17" s="323"/>
      <c r="F17" s="242"/>
      <c r="G17" s="323" t="s">
        <v>10</v>
      </c>
      <c r="H17" s="323"/>
      <c r="I17" s="242"/>
      <c r="J17" s="323" t="s">
        <v>4</v>
      </c>
      <c r="K17" s="323"/>
      <c r="L17" s="242"/>
      <c r="M17" s="323" t="s">
        <v>63</v>
      </c>
      <c r="N17" s="323"/>
      <c r="O17" s="242"/>
      <c r="P17" s="323" t="s">
        <v>11</v>
      </c>
      <c r="Q17" s="323"/>
      <c r="R17" s="242"/>
      <c r="S17" s="323" t="s">
        <v>5</v>
      </c>
      <c r="T17" s="323"/>
      <c r="U17" s="242"/>
      <c r="V17" s="323" t="s">
        <v>12</v>
      </c>
      <c r="W17" s="323"/>
      <c r="X17" s="242"/>
      <c r="Y17" s="323" t="s">
        <v>6</v>
      </c>
      <c r="Z17" s="323"/>
      <c r="AA17" s="242"/>
      <c r="AB17" s="323" t="s">
        <v>13</v>
      </c>
      <c r="AC17" s="323"/>
      <c r="AD17" s="242"/>
      <c r="AE17" s="323" t="s">
        <v>14</v>
      </c>
      <c r="AF17" s="323"/>
      <c r="AG17" s="242"/>
      <c r="AH17" s="323" t="s">
        <v>15</v>
      </c>
      <c r="AI17" s="323"/>
      <c r="AJ17" s="243"/>
      <c r="AK17" s="234" t="s">
        <v>71</v>
      </c>
      <c r="AL17" s="136" t="s">
        <v>72</v>
      </c>
      <c r="AM17" s="137" t="s">
        <v>73</v>
      </c>
      <c r="AN17" s="273"/>
    </row>
    <row r="18" spans="1:40" s="76" customFormat="1" ht="18" customHeight="1" thickBot="1" x14ac:dyDescent="0.3">
      <c r="A18" s="229"/>
      <c r="B18" s="256"/>
      <c r="C18" s="256"/>
      <c r="D18" s="257" t="s">
        <v>91</v>
      </c>
      <c r="E18" s="254" t="s">
        <v>92</v>
      </c>
      <c r="F18" s="254" t="s">
        <v>55</v>
      </c>
      <c r="G18" s="254" t="s">
        <v>91</v>
      </c>
      <c r="H18" s="254" t="s">
        <v>92</v>
      </c>
      <c r="I18" s="254" t="s">
        <v>55</v>
      </c>
      <c r="J18" s="254" t="s">
        <v>91</v>
      </c>
      <c r="K18" s="254" t="s">
        <v>92</v>
      </c>
      <c r="L18" s="254" t="s">
        <v>55</v>
      </c>
      <c r="M18" s="254" t="s">
        <v>91</v>
      </c>
      <c r="N18" s="254" t="s">
        <v>92</v>
      </c>
      <c r="O18" s="254" t="s">
        <v>55</v>
      </c>
      <c r="P18" s="254" t="s">
        <v>91</v>
      </c>
      <c r="Q18" s="254" t="s">
        <v>92</v>
      </c>
      <c r="R18" s="254" t="s">
        <v>55</v>
      </c>
      <c r="S18" s="254" t="s">
        <v>91</v>
      </c>
      <c r="T18" s="254" t="s">
        <v>92</v>
      </c>
      <c r="U18" s="254" t="s">
        <v>55</v>
      </c>
      <c r="V18" s="254" t="s">
        <v>91</v>
      </c>
      <c r="W18" s="254" t="s">
        <v>92</v>
      </c>
      <c r="X18" s="254" t="s">
        <v>55</v>
      </c>
      <c r="Y18" s="254" t="s">
        <v>91</v>
      </c>
      <c r="Z18" s="254" t="s">
        <v>92</v>
      </c>
      <c r="AA18" s="254" t="s">
        <v>55</v>
      </c>
      <c r="AB18" s="254" t="s">
        <v>91</v>
      </c>
      <c r="AC18" s="254" t="s">
        <v>92</v>
      </c>
      <c r="AD18" s="254" t="s">
        <v>55</v>
      </c>
      <c r="AE18" s="254" t="s">
        <v>91</v>
      </c>
      <c r="AF18" s="254" t="s">
        <v>92</v>
      </c>
      <c r="AG18" s="254" t="s">
        <v>55</v>
      </c>
      <c r="AH18" s="254" t="s">
        <v>91</v>
      </c>
      <c r="AI18" s="254" t="s">
        <v>92</v>
      </c>
      <c r="AJ18" s="255" t="s">
        <v>55</v>
      </c>
      <c r="AK18" s="239"/>
      <c r="AL18" s="240"/>
      <c r="AM18" s="241"/>
      <c r="AN18" s="230" t="s">
        <v>56</v>
      </c>
    </row>
    <row r="19" spans="1:40" s="1" customFormat="1" ht="19.5" customHeight="1" thickTop="1" x14ac:dyDescent="0.3">
      <c r="A19" s="231">
        <v>72001</v>
      </c>
      <c r="B19" s="248" t="str">
        <f>VLOOKUP($A19,Calculator!$A:$K,2,FALSE)</f>
        <v>AFS Whole GrainTangerine Chicken</v>
      </c>
      <c r="C19" s="249">
        <f>VLOOKUP($A19,Calculator!$A:$K,3,FALSE)</f>
        <v>100113</v>
      </c>
      <c r="D19" s="244"/>
      <c r="E19" s="245">
        <f>ROUNDUP(D19/VLOOKUP($A19,Calculator!$A:$K,4,FALSE),0)</f>
        <v>0</v>
      </c>
      <c r="F19" s="246">
        <f>VLOOKUP($A19,Calculator!$A:$K,5,FALSE)*E19</f>
        <v>0</v>
      </c>
      <c r="G19" s="244"/>
      <c r="H19" s="245">
        <f>ROUNDUP(G19/VLOOKUP($A19,Calculator!$A:$K,4,FALSE),0)</f>
        <v>0</v>
      </c>
      <c r="I19" s="246">
        <f>VLOOKUP($A19,Calculator!$A:$K,5,FALSE)*H19</f>
        <v>0</v>
      </c>
      <c r="J19" s="244"/>
      <c r="K19" s="245">
        <f>ROUNDUP(J19/VLOOKUP($A19,Calculator!$A:$K,4,FALSE),0)</f>
        <v>0</v>
      </c>
      <c r="L19" s="246">
        <f>VLOOKUP($A19,Calculator!$A:$K,5,FALSE)*K19</f>
        <v>0</v>
      </c>
      <c r="M19" s="244"/>
      <c r="N19" s="245">
        <f>ROUNDUP(M19/VLOOKUP($A19,Calculator!$A:$K,4,FALSE),0)</f>
        <v>0</v>
      </c>
      <c r="O19" s="246">
        <f>VLOOKUP($A19,Calculator!$A:$K,5,FALSE)*N19</f>
        <v>0</v>
      </c>
      <c r="P19" s="244"/>
      <c r="Q19" s="245">
        <f>ROUNDUP(P19/VLOOKUP($A19,Calculator!$A:$K,4,FALSE),0)</f>
        <v>0</v>
      </c>
      <c r="R19" s="246">
        <f>VLOOKUP($A19,Calculator!$A:$K,5,FALSE)*Q19</f>
        <v>0</v>
      </c>
      <c r="S19" s="244"/>
      <c r="T19" s="245">
        <f>ROUNDUP(S19/VLOOKUP($A19,Calculator!$A:$K,4,FALSE),0)</f>
        <v>0</v>
      </c>
      <c r="U19" s="246">
        <f>VLOOKUP($A19,Calculator!$A:$K,5,FALSE)*T19</f>
        <v>0</v>
      </c>
      <c r="V19" s="244"/>
      <c r="W19" s="245">
        <f>ROUNDUP(V19/VLOOKUP($A19,Calculator!$A:$K,4,FALSE),0)</f>
        <v>0</v>
      </c>
      <c r="X19" s="246">
        <f>VLOOKUP($A19,Calculator!$A:$K,5,FALSE)*W19</f>
        <v>0</v>
      </c>
      <c r="Y19" s="244"/>
      <c r="Z19" s="245">
        <f>ROUNDUP(Y19/VLOOKUP($A19,Calculator!$A:$K,4,FALSE),0)</f>
        <v>0</v>
      </c>
      <c r="AA19" s="246">
        <f>VLOOKUP($A19,Calculator!$A:$K,5,FALSE)*Z19</f>
        <v>0</v>
      </c>
      <c r="AB19" s="244"/>
      <c r="AC19" s="245">
        <f>ROUNDUP(AB19/VLOOKUP($A19,Calculator!$A:$K,4,FALSE),0)</f>
        <v>0</v>
      </c>
      <c r="AD19" s="246">
        <f>VLOOKUP($A19,Calculator!$A:$K,5,FALSE)*AC19</f>
        <v>0</v>
      </c>
      <c r="AE19" s="244"/>
      <c r="AF19" s="245">
        <f>ROUNDUP(AE19/VLOOKUP($A19,Calculator!$A:$K,4,FALSE),0)</f>
        <v>0</v>
      </c>
      <c r="AG19" s="246">
        <f>VLOOKUP($A19,Calculator!$A:$K,5,FALSE)*AF19</f>
        <v>0</v>
      </c>
      <c r="AH19" s="244"/>
      <c r="AI19" s="245">
        <f>ROUNDUP(AH19/VLOOKUP($A19,Calculator!$A:$K,4,FALSE),0)</f>
        <v>0</v>
      </c>
      <c r="AJ19" s="247">
        <f>VLOOKUP($A19,Calculator!$A:$K,5,FALSE)*AI19</f>
        <v>0</v>
      </c>
      <c r="AK19" s="127">
        <f>SUMIF($D$18:$AJ$18,"#SERV",$D19:$AJ19)</f>
        <v>0</v>
      </c>
      <c r="AL19" s="127">
        <f>(SUMIF($D$18:$AJ$18,"CS",$D19:$AJ19))*Calculator!D12</f>
        <v>0</v>
      </c>
      <c r="AM19" s="128">
        <f>SUMIF($D$18:$AJ$18,"CS",$D19:$AJ19)</f>
        <v>0</v>
      </c>
      <c r="AN19" s="274">
        <f>SUMIF($D$18:$AJ$18,"P",$D19:$AJ19)</f>
        <v>0</v>
      </c>
    </row>
    <row r="20" spans="1:40" s="1" customFormat="1" ht="19.5" customHeight="1" x14ac:dyDescent="0.3">
      <c r="A20" s="231">
        <v>72003</v>
      </c>
      <c r="B20" s="248" t="str">
        <f>VLOOKUP($A20,Calculator!$A:$K,2,FALSE)</f>
        <v>AFS Whole Grain General Tso's Chicken</v>
      </c>
      <c r="C20" s="249">
        <f>VLOOKUP($A20,Calculator!$A:$K,3,FALSE)</f>
        <v>100113</v>
      </c>
      <c r="D20" s="244"/>
      <c r="E20" s="245">
        <f>ROUNDUP(D20/VLOOKUP($A20,Calculator!$A:$K,4,FALSE),0)</f>
        <v>0</v>
      </c>
      <c r="F20" s="246">
        <f>VLOOKUP($A20,Calculator!$A:$K,5,FALSE)*E20</f>
        <v>0</v>
      </c>
      <c r="G20" s="244"/>
      <c r="H20" s="245">
        <f>ROUNDUP(G20/VLOOKUP($A20,Calculator!$A:$K,4,FALSE),0)</f>
        <v>0</v>
      </c>
      <c r="I20" s="246">
        <f>VLOOKUP($A20,Calculator!$A:$K,5,FALSE)*H20</f>
        <v>0</v>
      </c>
      <c r="J20" s="244"/>
      <c r="K20" s="245">
        <f>ROUNDUP(J20/VLOOKUP($A20,Calculator!$A:$K,4,FALSE),0)</f>
        <v>0</v>
      </c>
      <c r="L20" s="246">
        <f>VLOOKUP($A20,Calculator!$A:$K,5,FALSE)*K20</f>
        <v>0</v>
      </c>
      <c r="M20" s="244"/>
      <c r="N20" s="245">
        <f>ROUNDUP(M20/VLOOKUP($A20,Calculator!$A:$K,4,FALSE),0)</f>
        <v>0</v>
      </c>
      <c r="O20" s="246">
        <f>VLOOKUP($A20,Calculator!$A:$K,5,FALSE)*N20</f>
        <v>0</v>
      </c>
      <c r="P20" s="244"/>
      <c r="Q20" s="245">
        <f>ROUNDUP(P20/VLOOKUP($A20,Calculator!$A:$K,4,FALSE),0)</f>
        <v>0</v>
      </c>
      <c r="R20" s="246">
        <f>VLOOKUP($A20,Calculator!$A:$K,5,FALSE)*Q20</f>
        <v>0</v>
      </c>
      <c r="S20" s="244"/>
      <c r="T20" s="245">
        <f>ROUNDUP(S20/VLOOKUP($A20,Calculator!$A:$K,4,FALSE),0)</f>
        <v>0</v>
      </c>
      <c r="U20" s="246">
        <f>VLOOKUP($A20,Calculator!$A:$K,5,FALSE)*T20</f>
        <v>0</v>
      </c>
      <c r="V20" s="244"/>
      <c r="W20" s="245">
        <f>ROUNDUP(V20/VLOOKUP($A20,Calculator!$A:$K,4,FALSE),0)</f>
        <v>0</v>
      </c>
      <c r="X20" s="246">
        <f>VLOOKUP($A20,Calculator!$A:$K,5,FALSE)*W20</f>
        <v>0</v>
      </c>
      <c r="Y20" s="244"/>
      <c r="Z20" s="245">
        <f>ROUNDUP(Y20/VLOOKUP($A20,Calculator!$A:$K,4,FALSE),0)</f>
        <v>0</v>
      </c>
      <c r="AA20" s="246">
        <f>VLOOKUP($A20,Calculator!$A:$K,5,FALSE)*Z20</f>
        <v>0</v>
      </c>
      <c r="AB20" s="244"/>
      <c r="AC20" s="245">
        <f>ROUNDUP(AB20/VLOOKUP($A20,Calculator!$A:$K,4,FALSE),0)</f>
        <v>0</v>
      </c>
      <c r="AD20" s="246">
        <f>VLOOKUP($A20,Calculator!$A:$K,5,FALSE)*AC20</f>
        <v>0</v>
      </c>
      <c r="AE20" s="244"/>
      <c r="AF20" s="245">
        <f>ROUNDUP(AE20/VLOOKUP($A20,Calculator!$A:$K,4,FALSE),0)</f>
        <v>0</v>
      </c>
      <c r="AG20" s="246">
        <f>VLOOKUP($A20,Calculator!$A:$K,5,FALSE)*AF20</f>
        <v>0</v>
      </c>
      <c r="AH20" s="244"/>
      <c r="AI20" s="245">
        <f>ROUNDUP(AH20/VLOOKUP($A20,Calculator!$A:$K,4,FALSE),0)</f>
        <v>0</v>
      </c>
      <c r="AJ20" s="247">
        <f>VLOOKUP($A20,Calculator!$A:$K,5,FALSE)*AI20</f>
        <v>0</v>
      </c>
      <c r="AK20" s="235">
        <f t="shared" ref="AK20:AK30" si="0">SUMIF($D$18:$AJ$18,"#SERV",$D20:$AJ20)</f>
        <v>0</v>
      </c>
      <c r="AL20" s="127">
        <f>(SUMIF($D$18:$AJ$18,"CS",$D20:$AJ20))*Calculator!D13</f>
        <v>0</v>
      </c>
      <c r="AM20" s="9">
        <f t="shared" ref="AM20:AM30" si="1">SUMIF($D$18:$AJ$18,"CS",$D20:$AJ20)</f>
        <v>0</v>
      </c>
      <c r="AN20" s="275">
        <f t="shared" ref="AN20:AN32" si="2">SUMIF($D$18:$AJ$18,"P",$D20:$AJ20)</f>
        <v>0</v>
      </c>
    </row>
    <row r="21" spans="1:40" s="1" customFormat="1" ht="19.5" customHeight="1" x14ac:dyDescent="0.3">
      <c r="A21" s="231">
        <v>72005</v>
      </c>
      <c r="B21" s="248" t="str">
        <f>VLOOKUP($A21,Calculator!$A:$K,2,FALSE)</f>
        <v>AFS Whole Grain Japanese Cherry Blossom
Sweet n Sour Chicken</v>
      </c>
      <c r="C21" s="249">
        <f>VLOOKUP($A21,Calculator!$A:$K,3,FALSE)</f>
        <v>100113</v>
      </c>
      <c r="D21" s="244"/>
      <c r="E21" s="245">
        <f>ROUNDUP(D21/VLOOKUP($A21,Calculator!$A:$K,4,FALSE),0)</f>
        <v>0</v>
      </c>
      <c r="F21" s="246">
        <f>VLOOKUP($A21,Calculator!$A:$K,5,FALSE)*E21</f>
        <v>0</v>
      </c>
      <c r="G21" s="244"/>
      <c r="H21" s="245">
        <f>ROUNDUP(G21/VLOOKUP($A21,Calculator!$A:$K,4,FALSE),0)</f>
        <v>0</v>
      </c>
      <c r="I21" s="246">
        <f>VLOOKUP($A21,Calculator!$A:$K,5,FALSE)*H21</f>
        <v>0</v>
      </c>
      <c r="J21" s="244"/>
      <c r="K21" s="245">
        <f>ROUNDUP(J21/VLOOKUP($A21,Calculator!$A:$K,4,FALSE),0)</f>
        <v>0</v>
      </c>
      <c r="L21" s="246">
        <f>VLOOKUP($A21,Calculator!$A:$K,5,FALSE)*K21</f>
        <v>0</v>
      </c>
      <c r="M21" s="244"/>
      <c r="N21" s="245">
        <f>ROUNDUP(M21/VLOOKUP($A21,Calculator!$A:$K,4,FALSE),0)</f>
        <v>0</v>
      </c>
      <c r="O21" s="246">
        <f>VLOOKUP($A21,Calculator!$A:$K,5,FALSE)*N21</f>
        <v>0</v>
      </c>
      <c r="P21" s="244"/>
      <c r="Q21" s="245">
        <f>ROUNDUP(P21/VLOOKUP($A21,Calculator!$A:$K,4,FALSE),0)</f>
        <v>0</v>
      </c>
      <c r="R21" s="246">
        <f>VLOOKUP($A21,Calculator!$A:$K,5,FALSE)*Q21</f>
        <v>0</v>
      </c>
      <c r="S21" s="244"/>
      <c r="T21" s="245">
        <f>ROUNDUP(S21/VLOOKUP($A21,Calculator!$A:$K,4,FALSE),0)</f>
        <v>0</v>
      </c>
      <c r="U21" s="246">
        <f>VLOOKUP($A21,Calculator!$A:$K,5,FALSE)*T21</f>
        <v>0</v>
      </c>
      <c r="V21" s="244"/>
      <c r="W21" s="245">
        <f>ROUNDUP(V21/VLOOKUP($A21,Calculator!$A:$K,4,FALSE),0)</f>
        <v>0</v>
      </c>
      <c r="X21" s="246">
        <f>VLOOKUP($A21,Calculator!$A:$K,5,FALSE)*W21</f>
        <v>0</v>
      </c>
      <c r="Y21" s="244"/>
      <c r="Z21" s="245">
        <f>ROUNDUP(Y21/VLOOKUP($A21,Calculator!$A:$K,4,FALSE),0)</f>
        <v>0</v>
      </c>
      <c r="AA21" s="246">
        <f>VLOOKUP($A21,Calculator!$A:$K,5,FALSE)*Z21</f>
        <v>0</v>
      </c>
      <c r="AB21" s="244"/>
      <c r="AC21" s="245">
        <f>ROUNDUP(AB21/VLOOKUP($A21,Calculator!$A:$K,4,FALSE),0)</f>
        <v>0</v>
      </c>
      <c r="AD21" s="246">
        <f>VLOOKUP($A21,Calculator!$A:$K,5,FALSE)*AC21</f>
        <v>0</v>
      </c>
      <c r="AE21" s="244"/>
      <c r="AF21" s="245">
        <f>ROUNDUP(AE21/VLOOKUP($A21,Calculator!$A:$K,4,FALSE),0)</f>
        <v>0</v>
      </c>
      <c r="AG21" s="246">
        <f>VLOOKUP($A21,Calculator!$A:$K,5,FALSE)*AF21</f>
        <v>0</v>
      </c>
      <c r="AH21" s="244"/>
      <c r="AI21" s="245">
        <f>ROUNDUP(AH21/VLOOKUP($A21,Calculator!$A:$K,4,FALSE),0)</f>
        <v>0</v>
      </c>
      <c r="AJ21" s="247">
        <f>VLOOKUP($A21,Calculator!$A:$K,5,FALSE)*AI21</f>
        <v>0</v>
      </c>
      <c r="AK21" s="235">
        <f t="shared" si="0"/>
        <v>0</v>
      </c>
      <c r="AL21" s="127">
        <f>(SUMIF($D$18:$AJ$18,"CS",$D21:$AJ21))*Calculator!D14</f>
        <v>0</v>
      </c>
      <c r="AM21" s="9">
        <f t="shared" si="1"/>
        <v>0</v>
      </c>
      <c r="AN21" s="275">
        <f t="shared" si="2"/>
        <v>0</v>
      </c>
    </row>
    <row r="22" spans="1:40" s="1" customFormat="1" ht="19.5" customHeight="1" x14ac:dyDescent="0.3">
      <c r="A22" s="231">
        <v>72013</v>
      </c>
      <c r="B22" s="248" t="str">
        <f>VLOOKUP($A22,Calculator!$A:$K,2,FALSE)</f>
        <v>AFS Sriracha Honey Chicken</v>
      </c>
      <c r="C22" s="249">
        <f>VLOOKUP($A22,Calculator!$A:$K,3,FALSE)</f>
        <v>100113</v>
      </c>
      <c r="D22" s="244"/>
      <c r="E22" s="245">
        <f>ROUNDUP(D22/VLOOKUP($A22,Calculator!$A:$K,4,FALSE),0)</f>
        <v>0</v>
      </c>
      <c r="F22" s="246">
        <f>VLOOKUP($A22,Calculator!$A:$K,5,FALSE)*E22</f>
        <v>0</v>
      </c>
      <c r="G22" s="244"/>
      <c r="H22" s="245">
        <f>ROUNDUP(G22/VLOOKUP($A22,Calculator!$A:$K,4,FALSE),0)</f>
        <v>0</v>
      </c>
      <c r="I22" s="246">
        <f>VLOOKUP($A22,Calculator!$A:$K,5,FALSE)*H22</f>
        <v>0</v>
      </c>
      <c r="J22" s="244"/>
      <c r="K22" s="245">
        <f>ROUNDUP(J22/VLOOKUP($A22,Calculator!$A:$K,4,FALSE),0)</f>
        <v>0</v>
      </c>
      <c r="L22" s="246">
        <f>VLOOKUP($A22,Calculator!$A:$K,5,FALSE)*K22</f>
        <v>0</v>
      </c>
      <c r="M22" s="244"/>
      <c r="N22" s="245">
        <f>ROUNDUP(M22/VLOOKUP($A22,Calculator!$A:$K,4,FALSE),0)</f>
        <v>0</v>
      </c>
      <c r="O22" s="246">
        <f>VLOOKUP($A22,Calculator!$A:$K,5,FALSE)*N22</f>
        <v>0</v>
      </c>
      <c r="P22" s="244"/>
      <c r="Q22" s="245">
        <f>ROUNDUP(P22/VLOOKUP($A22,Calculator!$A:$K,4,FALSE),0)</f>
        <v>0</v>
      </c>
      <c r="R22" s="246">
        <f>VLOOKUP($A22,Calculator!$A:$K,5,FALSE)*Q22</f>
        <v>0</v>
      </c>
      <c r="S22" s="244"/>
      <c r="T22" s="245">
        <f>ROUNDUP(S22/VLOOKUP($A22,Calculator!$A:$K,4,FALSE),0)</f>
        <v>0</v>
      </c>
      <c r="U22" s="246">
        <f>VLOOKUP($A22,Calculator!$A:$K,5,FALSE)*T22</f>
        <v>0</v>
      </c>
      <c r="V22" s="244"/>
      <c r="W22" s="245">
        <f>ROUNDUP(V22/VLOOKUP($A22,Calculator!$A:$K,4,FALSE),0)</f>
        <v>0</v>
      </c>
      <c r="X22" s="246">
        <f>VLOOKUP($A22,Calculator!$A:$K,5,FALSE)*W22</f>
        <v>0</v>
      </c>
      <c r="Y22" s="244"/>
      <c r="Z22" s="245">
        <f>ROUNDUP(Y22/VLOOKUP($A22,Calculator!$A:$K,4,FALSE),0)</f>
        <v>0</v>
      </c>
      <c r="AA22" s="246">
        <f>VLOOKUP($A22,Calculator!$A:$K,5,FALSE)*Z22</f>
        <v>0</v>
      </c>
      <c r="AB22" s="244"/>
      <c r="AC22" s="245">
        <f>ROUNDUP(AB22/VLOOKUP($A22,Calculator!$A:$K,4,FALSE),0)</f>
        <v>0</v>
      </c>
      <c r="AD22" s="246">
        <f>VLOOKUP($A22,Calculator!$A:$K,5,FALSE)*AC22</f>
        <v>0</v>
      </c>
      <c r="AE22" s="244"/>
      <c r="AF22" s="245">
        <f>ROUNDUP(AE22/VLOOKUP($A22,Calculator!$A:$K,4,FALSE),0)</f>
        <v>0</v>
      </c>
      <c r="AG22" s="246">
        <f>VLOOKUP($A22,Calculator!$A:$K,5,FALSE)*AF22</f>
        <v>0</v>
      </c>
      <c r="AH22" s="244"/>
      <c r="AI22" s="245">
        <f>ROUNDUP(AH22/VLOOKUP($A22,Calculator!$A:$K,4,FALSE),0)</f>
        <v>0</v>
      </c>
      <c r="AJ22" s="247">
        <f>VLOOKUP($A22,Calculator!$A:$K,5,FALSE)*AI22</f>
        <v>0</v>
      </c>
      <c r="AK22" s="235">
        <f t="shared" si="0"/>
        <v>0</v>
      </c>
      <c r="AL22" s="127">
        <f>(SUMIF($D$18:$AJ$18,"CS",$D22:$AJ22))*Calculator!D15</f>
        <v>0</v>
      </c>
      <c r="AM22" s="9">
        <f t="shared" si="1"/>
        <v>0</v>
      </c>
      <c r="AN22" s="275">
        <f t="shared" si="2"/>
        <v>0</v>
      </c>
    </row>
    <row r="23" spans="1:40" s="1" customFormat="1" ht="19.5" customHeight="1" x14ac:dyDescent="0.3">
      <c r="A23" s="231">
        <v>73001</v>
      </c>
      <c r="B23" s="248" t="str">
        <f>VLOOKUP($A23,Calculator!$A:$K,2,FALSE)</f>
        <v>AFS Gluten Free Teriyaki Chicken</v>
      </c>
      <c r="C23" s="249">
        <f>VLOOKUP($A23,Calculator!$A:$K,3,FALSE)</f>
        <v>100113</v>
      </c>
      <c r="D23" s="244"/>
      <c r="E23" s="245">
        <f>ROUNDUP(D23/VLOOKUP($A23,Calculator!$A:$K,4,FALSE),0)</f>
        <v>0</v>
      </c>
      <c r="F23" s="246">
        <f>VLOOKUP($A23,Calculator!$A:$K,5,FALSE)*E23</f>
        <v>0</v>
      </c>
      <c r="G23" s="244"/>
      <c r="H23" s="245">
        <f>ROUNDUP(G23/VLOOKUP($A23,Calculator!$A:$K,4,FALSE),0)</f>
        <v>0</v>
      </c>
      <c r="I23" s="246">
        <f>VLOOKUP($A23,Calculator!$A:$K,5,FALSE)*H23</f>
        <v>0</v>
      </c>
      <c r="J23" s="244"/>
      <c r="K23" s="245">
        <f>ROUNDUP(J23/VLOOKUP($A23,Calculator!$A:$K,4,FALSE),0)</f>
        <v>0</v>
      </c>
      <c r="L23" s="246">
        <f>VLOOKUP($A23,Calculator!$A:$K,5,FALSE)*K23</f>
        <v>0</v>
      </c>
      <c r="M23" s="244"/>
      <c r="N23" s="245">
        <f>ROUNDUP(M23/VLOOKUP($A23,Calculator!$A:$K,4,FALSE),0)</f>
        <v>0</v>
      </c>
      <c r="O23" s="246">
        <f>VLOOKUP($A23,Calculator!$A:$K,5,FALSE)*N23</f>
        <v>0</v>
      </c>
      <c r="P23" s="244"/>
      <c r="Q23" s="245">
        <f>ROUNDUP(P23/VLOOKUP($A23,Calculator!$A:$K,4,FALSE),0)</f>
        <v>0</v>
      </c>
      <c r="R23" s="246">
        <f>VLOOKUP($A23,Calculator!$A:$K,5,FALSE)*Q23</f>
        <v>0</v>
      </c>
      <c r="S23" s="244"/>
      <c r="T23" s="245">
        <f>ROUNDUP(S23/VLOOKUP($A23,Calculator!$A:$K,4,FALSE),0)</f>
        <v>0</v>
      </c>
      <c r="U23" s="246">
        <f>VLOOKUP($A23,Calculator!$A:$K,5,FALSE)*T23</f>
        <v>0</v>
      </c>
      <c r="V23" s="244"/>
      <c r="W23" s="245">
        <f>ROUNDUP(V23/VLOOKUP($A23,Calculator!$A:$K,4,FALSE),0)</f>
        <v>0</v>
      </c>
      <c r="X23" s="246">
        <f>VLOOKUP($A23,Calculator!$A:$K,5,FALSE)*W23</f>
        <v>0</v>
      </c>
      <c r="Y23" s="244"/>
      <c r="Z23" s="245">
        <f>ROUNDUP(Y23/VLOOKUP($A23,Calculator!$A:$K,4,FALSE),0)</f>
        <v>0</v>
      </c>
      <c r="AA23" s="246">
        <f>VLOOKUP($A23,Calculator!$A:$K,5,FALSE)*Z23</f>
        <v>0</v>
      </c>
      <c r="AB23" s="244"/>
      <c r="AC23" s="245">
        <f>ROUNDUP(AB23/VLOOKUP($A23,Calculator!$A:$K,4,FALSE),0)</f>
        <v>0</v>
      </c>
      <c r="AD23" s="246">
        <f>VLOOKUP($A23,Calculator!$A:$K,5,FALSE)*AC23</f>
        <v>0</v>
      </c>
      <c r="AE23" s="244"/>
      <c r="AF23" s="245">
        <f>ROUNDUP(AE23/VLOOKUP($A23,Calculator!$A:$K,4,FALSE),0)</f>
        <v>0</v>
      </c>
      <c r="AG23" s="246">
        <f>VLOOKUP($A23,Calculator!$A:$K,5,FALSE)*AF23</f>
        <v>0</v>
      </c>
      <c r="AH23" s="244"/>
      <c r="AI23" s="245">
        <f>ROUNDUP(AH23/VLOOKUP($A23,Calculator!$A:$K,4,FALSE),0)</f>
        <v>0</v>
      </c>
      <c r="AJ23" s="247">
        <f>VLOOKUP($A23,Calculator!$A:$K,5,FALSE)*AI23</f>
        <v>0</v>
      </c>
      <c r="AK23" s="235">
        <f t="shared" si="0"/>
        <v>0</v>
      </c>
      <c r="AL23" s="127">
        <f>(SUMIF($D$18:$AJ$18,"CS",$D23:$AJ23))*Calculator!D16</f>
        <v>0</v>
      </c>
      <c r="AM23" s="9">
        <f t="shared" si="1"/>
        <v>0</v>
      </c>
      <c r="AN23" s="275">
        <f t="shared" si="2"/>
        <v>0</v>
      </c>
    </row>
    <row r="24" spans="1:40" s="1" customFormat="1" ht="19.5" customHeight="1" x14ac:dyDescent="0.3">
      <c r="A24" s="231">
        <v>73002</v>
      </c>
      <c r="B24" s="248" t="str">
        <f>VLOOKUP($A24,Calculator!$A:$K,2,FALSE)</f>
        <v>AFS New Orleans Cajun Chicken</v>
      </c>
      <c r="C24" s="249">
        <f>VLOOKUP($A24,Calculator!$A:$K,3,FALSE)</f>
        <v>100113</v>
      </c>
      <c r="D24" s="244"/>
      <c r="E24" s="245">
        <f>ROUNDUP(D24/VLOOKUP($A24,Calculator!$A:$K,4,FALSE),0)</f>
        <v>0</v>
      </c>
      <c r="F24" s="246">
        <f>VLOOKUP($A24,Calculator!$A:$K,5,FALSE)*E24</f>
        <v>0</v>
      </c>
      <c r="G24" s="244"/>
      <c r="H24" s="245">
        <f>ROUNDUP(G24/VLOOKUP($A24,Calculator!$A:$K,4,FALSE),0)</f>
        <v>0</v>
      </c>
      <c r="I24" s="246">
        <f>VLOOKUP($A24,Calculator!$A:$K,5,FALSE)*H24</f>
        <v>0</v>
      </c>
      <c r="J24" s="244"/>
      <c r="K24" s="245">
        <f>ROUNDUP(J24/VLOOKUP($A24,Calculator!$A:$K,4,FALSE),0)</f>
        <v>0</v>
      </c>
      <c r="L24" s="246">
        <f>VLOOKUP($A24,Calculator!$A:$K,5,FALSE)*K24</f>
        <v>0</v>
      </c>
      <c r="M24" s="244"/>
      <c r="N24" s="245">
        <f>ROUNDUP(M24/VLOOKUP($A24,Calculator!$A:$K,4,FALSE),0)</f>
        <v>0</v>
      </c>
      <c r="O24" s="246">
        <f>VLOOKUP($A24,Calculator!$A:$K,5,FALSE)*N24</f>
        <v>0</v>
      </c>
      <c r="P24" s="244"/>
      <c r="Q24" s="245">
        <f>ROUNDUP(P24/VLOOKUP($A24,Calculator!$A:$K,4,FALSE),0)</f>
        <v>0</v>
      </c>
      <c r="R24" s="246">
        <f>VLOOKUP($A24,Calculator!$A:$K,5,FALSE)*Q24</f>
        <v>0</v>
      </c>
      <c r="S24" s="244"/>
      <c r="T24" s="245">
        <f>ROUNDUP(S24/VLOOKUP($A24,Calculator!$A:$K,4,FALSE),0)</f>
        <v>0</v>
      </c>
      <c r="U24" s="246">
        <f>VLOOKUP($A24,Calculator!$A:$K,5,FALSE)*T24</f>
        <v>0</v>
      </c>
      <c r="V24" s="244"/>
      <c r="W24" s="245">
        <f>ROUNDUP(V24/VLOOKUP($A24,Calculator!$A:$K,4,FALSE),0)</f>
        <v>0</v>
      </c>
      <c r="X24" s="246">
        <f>VLOOKUP($A24,Calculator!$A:$K,5,FALSE)*W24</f>
        <v>0</v>
      </c>
      <c r="Y24" s="244"/>
      <c r="Z24" s="245">
        <f>ROUNDUP(Y24/VLOOKUP($A24,Calculator!$A:$K,4,FALSE),0)</f>
        <v>0</v>
      </c>
      <c r="AA24" s="246">
        <f>VLOOKUP($A24,Calculator!$A:$K,5,FALSE)*Z24</f>
        <v>0</v>
      </c>
      <c r="AB24" s="244"/>
      <c r="AC24" s="245">
        <f>ROUNDUP(AB24/VLOOKUP($A24,Calculator!$A:$K,4,FALSE),0)</f>
        <v>0</v>
      </c>
      <c r="AD24" s="246">
        <f>VLOOKUP($A24,Calculator!$A:$K,5,FALSE)*AC24</f>
        <v>0</v>
      </c>
      <c r="AE24" s="244"/>
      <c r="AF24" s="245">
        <f>ROUNDUP(AE24/VLOOKUP($A24,Calculator!$A:$K,4,FALSE),0)</f>
        <v>0</v>
      </c>
      <c r="AG24" s="246">
        <f>VLOOKUP($A24,Calculator!$A:$K,5,FALSE)*AF24</f>
        <v>0</v>
      </c>
      <c r="AH24" s="244"/>
      <c r="AI24" s="245">
        <f>ROUNDUP(AH24/VLOOKUP($A24,Calculator!$A:$K,4,FALSE),0)</f>
        <v>0</v>
      </c>
      <c r="AJ24" s="247">
        <f>VLOOKUP($A24,Calculator!$A:$K,5,FALSE)*AI24</f>
        <v>0</v>
      </c>
      <c r="AK24" s="235">
        <f t="shared" si="0"/>
        <v>0</v>
      </c>
      <c r="AL24" s="127">
        <f>(SUMIF($D$18:$AJ$18,"CS",$D24:$AJ24))*Calculator!D17</f>
        <v>0</v>
      </c>
      <c r="AM24" s="9">
        <f t="shared" si="1"/>
        <v>0</v>
      </c>
      <c r="AN24" s="275">
        <f t="shared" si="2"/>
        <v>0</v>
      </c>
    </row>
    <row r="25" spans="1:40" s="1" customFormat="1" ht="19.5" customHeight="1" x14ac:dyDescent="0.3">
      <c r="A25" s="231">
        <v>8120010</v>
      </c>
      <c r="B25" s="248" t="str">
        <f>VLOOKUP($A25,Calculator!$A:$K,2,FALSE)</f>
        <v>Aahar Chicken Tikka Masala</v>
      </c>
      <c r="C25" s="249">
        <f>VLOOKUP($A25,Calculator!$A:$K,3,FALSE)</f>
        <v>100113</v>
      </c>
      <c r="D25" s="244"/>
      <c r="E25" s="245">
        <f>ROUNDUP(D25/VLOOKUP($A25,Calculator!$A:$K,4,FALSE),0)</f>
        <v>0</v>
      </c>
      <c r="F25" s="246">
        <f>VLOOKUP($A25,Calculator!$A:$K,5,FALSE)*E25</f>
        <v>0</v>
      </c>
      <c r="G25" s="244"/>
      <c r="H25" s="245">
        <f>ROUNDUP(G25/VLOOKUP($A25,Calculator!$A:$K,4,FALSE),0)</f>
        <v>0</v>
      </c>
      <c r="I25" s="246">
        <f>VLOOKUP($A25,Calculator!$A:$K,5,FALSE)*H25</f>
        <v>0</v>
      </c>
      <c r="J25" s="244"/>
      <c r="K25" s="245">
        <f>ROUNDUP(J25/VLOOKUP($A25,Calculator!$A:$K,4,FALSE),0)</f>
        <v>0</v>
      </c>
      <c r="L25" s="246">
        <f>VLOOKUP($A25,Calculator!$A:$K,5,FALSE)*K25</f>
        <v>0</v>
      </c>
      <c r="M25" s="244"/>
      <c r="N25" s="245">
        <f>ROUNDUP(M25/VLOOKUP($A25,Calculator!$A:$K,4,FALSE),0)</f>
        <v>0</v>
      </c>
      <c r="O25" s="246">
        <f>VLOOKUP($A25,Calculator!$A:$K,5,FALSE)*N25</f>
        <v>0</v>
      </c>
      <c r="P25" s="244"/>
      <c r="Q25" s="245">
        <f>ROUNDUP(P25/VLOOKUP($A25,Calculator!$A:$K,4,FALSE),0)</f>
        <v>0</v>
      </c>
      <c r="R25" s="246">
        <f>VLOOKUP($A25,Calculator!$A:$K,5,FALSE)*Q25</f>
        <v>0</v>
      </c>
      <c r="S25" s="244"/>
      <c r="T25" s="245">
        <f>ROUNDUP(S25/VLOOKUP($A25,Calculator!$A:$K,4,FALSE),0)</f>
        <v>0</v>
      </c>
      <c r="U25" s="246">
        <f>VLOOKUP($A25,Calculator!$A:$K,5,FALSE)*T25</f>
        <v>0</v>
      </c>
      <c r="V25" s="244"/>
      <c r="W25" s="245">
        <f>ROUNDUP(V25/VLOOKUP($A25,Calculator!$A:$K,4,FALSE),0)</f>
        <v>0</v>
      </c>
      <c r="X25" s="246">
        <f>VLOOKUP($A25,Calculator!$A:$K,5,FALSE)*W25</f>
        <v>0</v>
      </c>
      <c r="Y25" s="244"/>
      <c r="Z25" s="245">
        <f>ROUNDUP(Y25/VLOOKUP($A25,Calculator!$A:$K,4,FALSE),0)</f>
        <v>0</v>
      </c>
      <c r="AA25" s="246">
        <f>VLOOKUP($A25,Calculator!$A:$K,5,FALSE)*Z25</f>
        <v>0</v>
      </c>
      <c r="AB25" s="244"/>
      <c r="AC25" s="245">
        <f>ROUNDUP(AB25/VLOOKUP($A25,Calculator!$A:$K,4,FALSE),0)</f>
        <v>0</v>
      </c>
      <c r="AD25" s="246">
        <f>VLOOKUP($A25,Calculator!$A:$K,5,FALSE)*AC25</f>
        <v>0</v>
      </c>
      <c r="AE25" s="244"/>
      <c r="AF25" s="245">
        <f>ROUNDUP(AE25/VLOOKUP($A25,Calculator!$A:$K,4,FALSE),0)</f>
        <v>0</v>
      </c>
      <c r="AG25" s="246">
        <f>VLOOKUP($A25,Calculator!$A:$K,5,FALSE)*AF25</f>
        <v>0</v>
      </c>
      <c r="AH25" s="244"/>
      <c r="AI25" s="245">
        <f>ROUNDUP(AH25/VLOOKUP($A25,Calculator!$A:$K,4,FALSE),0)</f>
        <v>0</v>
      </c>
      <c r="AJ25" s="247">
        <f>VLOOKUP($A25,Calculator!$A:$K,5,FALSE)*AI25</f>
        <v>0</v>
      </c>
      <c r="AK25" s="235">
        <f t="shared" si="0"/>
        <v>0</v>
      </c>
      <c r="AL25" s="127">
        <f>(SUMIF($D$18:$AJ$18,"CS",$D25:$AJ25))*Calculator!D18</f>
        <v>0</v>
      </c>
      <c r="AM25" s="9">
        <f t="shared" si="1"/>
        <v>0</v>
      </c>
      <c r="AN25" s="275">
        <f t="shared" si="2"/>
        <v>0</v>
      </c>
    </row>
    <row r="26" spans="1:40" s="1" customFormat="1" ht="19.5" customHeight="1" x14ac:dyDescent="0.3">
      <c r="A26" s="232">
        <v>470490</v>
      </c>
      <c r="B26" s="250" t="str">
        <f>VLOOKUP($A26,Calculator!$A:$K,2,FALSE)</f>
        <v>Comida Vida  Chicken Shreds</v>
      </c>
      <c r="C26" s="251">
        <f>VLOOKUP($A26,Calculator!$A:$K,3,FALSE)</f>
        <v>100103</v>
      </c>
      <c r="D26" s="244"/>
      <c r="E26" s="245">
        <f>ROUNDUP(D26/VLOOKUP($A26,Calculator!$A:$K,4,FALSE),0)</f>
        <v>0</v>
      </c>
      <c r="F26" s="246">
        <f>VLOOKUP($A26,Calculator!$A:$K,5,FALSE)*E26</f>
        <v>0</v>
      </c>
      <c r="G26" s="244"/>
      <c r="H26" s="245">
        <f>ROUNDUP(G26/VLOOKUP($A26,Calculator!$A:$K,4,FALSE),0)</f>
        <v>0</v>
      </c>
      <c r="I26" s="246">
        <f>VLOOKUP($A26,Calculator!$A:$K,5,FALSE)*H26</f>
        <v>0</v>
      </c>
      <c r="J26" s="244"/>
      <c r="K26" s="245">
        <f>ROUNDUP(J26/VLOOKUP($A26,Calculator!$A:$K,4,FALSE),0)</f>
        <v>0</v>
      </c>
      <c r="L26" s="246">
        <f>VLOOKUP($A26,Calculator!$A:$K,5,FALSE)*K26</f>
        <v>0</v>
      </c>
      <c r="M26" s="244"/>
      <c r="N26" s="245">
        <f>ROUNDUP(M26/VLOOKUP($A26,Calculator!$A:$K,4,FALSE),0)</f>
        <v>0</v>
      </c>
      <c r="O26" s="246">
        <f>VLOOKUP($A26,Calculator!$A:$K,5,FALSE)*N26</f>
        <v>0</v>
      </c>
      <c r="P26" s="244"/>
      <c r="Q26" s="245">
        <f>ROUNDUP(P26/VLOOKUP($A26,Calculator!$A:$K,4,FALSE),0)</f>
        <v>0</v>
      </c>
      <c r="R26" s="246">
        <f>VLOOKUP($A26,Calculator!$A:$K,5,FALSE)*Q26</f>
        <v>0</v>
      </c>
      <c r="S26" s="244"/>
      <c r="T26" s="245">
        <f>ROUNDUP(S26/VLOOKUP($A26,Calculator!$A:$K,4,FALSE),0)</f>
        <v>0</v>
      </c>
      <c r="U26" s="246">
        <f>VLOOKUP($A26,Calculator!$A:$K,5,FALSE)*T26</f>
        <v>0</v>
      </c>
      <c r="V26" s="244"/>
      <c r="W26" s="245">
        <f>ROUNDUP(V26/VLOOKUP($A26,Calculator!$A:$K,4,FALSE),0)</f>
        <v>0</v>
      </c>
      <c r="X26" s="246">
        <f>VLOOKUP($A26,Calculator!$A:$K,5,FALSE)*W26</f>
        <v>0</v>
      </c>
      <c r="Y26" s="244"/>
      <c r="Z26" s="245">
        <f>ROUNDUP(Y26/VLOOKUP($A26,Calculator!$A:$K,4,FALSE),0)</f>
        <v>0</v>
      </c>
      <c r="AA26" s="246">
        <f>VLOOKUP($A26,Calculator!$A:$K,5,FALSE)*Z26</f>
        <v>0</v>
      </c>
      <c r="AB26" s="244"/>
      <c r="AC26" s="245">
        <f>ROUNDUP(AB26/VLOOKUP($A26,Calculator!$A:$K,4,FALSE),0)</f>
        <v>0</v>
      </c>
      <c r="AD26" s="246">
        <f>VLOOKUP($A26,Calculator!$A:$K,5,FALSE)*AC26</f>
        <v>0</v>
      </c>
      <c r="AE26" s="244"/>
      <c r="AF26" s="245">
        <f>ROUNDUP(AE26/VLOOKUP($A26,Calculator!$A:$K,4,FALSE),0)</f>
        <v>0</v>
      </c>
      <c r="AG26" s="246">
        <f>VLOOKUP($A26,Calculator!$A:$K,5,FALSE)*AF26</f>
        <v>0</v>
      </c>
      <c r="AH26" s="244"/>
      <c r="AI26" s="245">
        <f>ROUNDUP(AH26/VLOOKUP($A26,Calculator!$A:$K,4,FALSE),0)</f>
        <v>0</v>
      </c>
      <c r="AJ26" s="247">
        <f>VLOOKUP($A26,Calculator!$A:$K,5,FALSE)*AI26</f>
        <v>0</v>
      </c>
      <c r="AK26" s="235">
        <f>SUMIF($D$18:$AJ$18,"#SERV",$D26:$AJ26)</f>
        <v>0</v>
      </c>
      <c r="AL26" s="127">
        <f>(SUMIF($D$18:$AJ$18,"CS",$D26:$AJ26))*Calculator!D19</f>
        <v>0</v>
      </c>
      <c r="AM26" s="9">
        <f>SUMIF($D$18:$AJ$18,"CS",$D26:$AJ26)</f>
        <v>0</v>
      </c>
      <c r="AN26" s="275">
        <f t="shared" si="2"/>
        <v>0</v>
      </c>
    </row>
    <row r="27" spans="1:40" s="1" customFormat="1" ht="19.5" customHeight="1" x14ac:dyDescent="0.3">
      <c r="A27" s="232">
        <v>471005</v>
      </c>
      <c r="B27" s="250" t="str">
        <f>VLOOKUP($A27,Calculator!$A:$K,2,FALSE)</f>
        <v>Comida Vida  Shredded Chicken &amp; Cheese Tamale</v>
      </c>
      <c r="C27" s="251">
        <f>VLOOKUP($A27,Calculator!$A:$K,3,FALSE)</f>
        <v>100103</v>
      </c>
      <c r="D27" s="244"/>
      <c r="E27" s="245">
        <f>ROUNDUP(D27/VLOOKUP($A27,Calculator!$A:$K,4,FALSE),0)</f>
        <v>0</v>
      </c>
      <c r="F27" s="246">
        <f>VLOOKUP($A27,Calculator!$A:$K,5,FALSE)*E27</f>
        <v>0</v>
      </c>
      <c r="G27" s="244"/>
      <c r="H27" s="245">
        <f>ROUNDUP(G27/VLOOKUP($A27,Calculator!$A:$K,4,FALSE),0)</f>
        <v>0</v>
      </c>
      <c r="I27" s="246">
        <f>VLOOKUP($A27,Calculator!$A:$K,5,FALSE)*H27</f>
        <v>0</v>
      </c>
      <c r="J27" s="244"/>
      <c r="K27" s="245">
        <f>ROUNDUP(J27/VLOOKUP($A27,Calculator!$A:$K,4,FALSE),0)</f>
        <v>0</v>
      </c>
      <c r="L27" s="246">
        <f>VLOOKUP($A27,Calculator!$A:$K,5,FALSE)*K27</f>
        <v>0</v>
      </c>
      <c r="M27" s="244"/>
      <c r="N27" s="245">
        <f>ROUNDUP(M27/VLOOKUP($A27,Calculator!$A:$K,4,FALSE),0)</f>
        <v>0</v>
      </c>
      <c r="O27" s="246">
        <f>VLOOKUP($A27,Calculator!$A:$K,5,FALSE)*N27</f>
        <v>0</v>
      </c>
      <c r="P27" s="244"/>
      <c r="Q27" s="245">
        <f>ROUNDUP(P27/VLOOKUP($A27,Calculator!$A:$K,4,FALSE),0)</f>
        <v>0</v>
      </c>
      <c r="R27" s="246">
        <f>VLOOKUP($A27,Calculator!$A:$K,5,FALSE)*Q27</f>
        <v>0</v>
      </c>
      <c r="S27" s="244"/>
      <c r="T27" s="245">
        <f>ROUNDUP(S27/VLOOKUP($A27,Calculator!$A:$K,4,FALSE),0)</f>
        <v>0</v>
      </c>
      <c r="U27" s="246">
        <f>VLOOKUP($A27,Calculator!$A:$K,5,FALSE)*T27</f>
        <v>0</v>
      </c>
      <c r="V27" s="244"/>
      <c r="W27" s="245">
        <f>ROUNDUP(V27/VLOOKUP($A27,Calculator!$A:$K,4,FALSE),0)</f>
        <v>0</v>
      </c>
      <c r="X27" s="246">
        <f>VLOOKUP($A27,Calculator!$A:$K,5,FALSE)*W27</f>
        <v>0</v>
      </c>
      <c r="Y27" s="244"/>
      <c r="Z27" s="245">
        <f>ROUNDUP(Y27/VLOOKUP($A27,Calculator!$A:$K,4,FALSE),0)</f>
        <v>0</v>
      </c>
      <c r="AA27" s="246">
        <f>VLOOKUP($A27,Calculator!$A:$K,5,FALSE)*Z27</f>
        <v>0</v>
      </c>
      <c r="AB27" s="244"/>
      <c r="AC27" s="245">
        <f>ROUNDUP(AB27/VLOOKUP($A27,Calculator!$A:$K,4,FALSE),0)</f>
        <v>0</v>
      </c>
      <c r="AD27" s="246">
        <f>VLOOKUP($A27,Calculator!$A:$K,5,FALSE)*AC27</f>
        <v>0</v>
      </c>
      <c r="AE27" s="244"/>
      <c r="AF27" s="245">
        <f>ROUNDUP(AE27/VLOOKUP($A27,Calculator!$A:$K,4,FALSE),0)</f>
        <v>0</v>
      </c>
      <c r="AG27" s="246">
        <f>VLOOKUP($A27,Calculator!$A:$K,5,FALSE)*AF27</f>
        <v>0</v>
      </c>
      <c r="AH27" s="244"/>
      <c r="AI27" s="245">
        <f>ROUNDUP(AH27/VLOOKUP($A27,Calculator!$A:$K,4,FALSE),0)</f>
        <v>0</v>
      </c>
      <c r="AJ27" s="247">
        <f>VLOOKUP($A27,Calculator!$A:$K,5,FALSE)*AI27</f>
        <v>0</v>
      </c>
      <c r="AK27" s="235">
        <f t="shared" si="0"/>
        <v>0</v>
      </c>
      <c r="AL27" s="127">
        <f>(SUMIF($D$18:$AJ$18,"CS",$D27:$AJ27))*Calculator!D20</f>
        <v>0</v>
      </c>
      <c r="AM27" s="9">
        <f t="shared" si="1"/>
        <v>0</v>
      </c>
      <c r="AN27" s="275">
        <f t="shared" si="2"/>
        <v>0</v>
      </c>
    </row>
    <row r="28" spans="1:40" s="1" customFormat="1" ht="19.5" customHeight="1" x14ac:dyDescent="0.3">
      <c r="A28" s="232">
        <v>471045</v>
      </c>
      <c r="B28" s="250" t="str">
        <f>VLOOKUP($A28,Calculator!$A:$K,2,FALSE)</f>
        <v>Comida Vida  Shredded Chicken Tinga</v>
      </c>
      <c r="C28" s="251">
        <f>VLOOKUP($A28,Calculator!$A:$K,3,FALSE)</f>
        <v>100103</v>
      </c>
      <c r="D28" s="244"/>
      <c r="E28" s="245">
        <f>ROUNDUP(D28/VLOOKUP($A28,Calculator!$A:$K,4,FALSE),0)</f>
        <v>0</v>
      </c>
      <c r="F28" s="246">
        <f>VLOOKUP($A28,Calculator!$A:$K,5,FALSE)*E28</f>
        <v>0</v>
      </c>
      <c r="G28" s="244"/>
      <c r="H28" s="245">
        <f>ROUNDUP(G28/VLOOKUP($A28,Calculator!$A:$K,4,FALSE),0)</f>
        <v>0</v>
      </c>
      <c r="I28" s="246">
        <f>VLOOKUP($A28,Calculator!$A:$K,5,FALSE)*H28</f>
        <v>0</v>
      </c>
      <c r="J28" s="244"/>
      <c r="K28" s="245">
        <f>ROUNDUP(J28/VLOOKUP($A28,Calculator!$A:$K,4,FALSE),0)</f>
        <v>0</v>
      </c>
      <c r="L28" s="246">
        <f>VLOOKUP($A28,Calculator!$A:$K,5,FALSE)*K28</f>
        <v>0</v>
      </c>
      <c r="M28" s="244"/>
      <c r="N28" s="245">
        <f>ROUNDUP(M28/VLOOKUP($A28,Calculator!$A:$K,4,FALSE),0)</f>
        <v>0</v>
      </c>
      <c r="O28" s="246">
        <f>VLOOKUP($A28,Calculator!$A:$K,5,FALSE)*N28</f>
        <v>0</v>
      </c>
      <c r="P28" s="244"/>
      <c r="Q28" s="245">
        <f>ROUNDUP(P28/VLOOKUP($A28,Calculator!$A:$K,4,FALSE),0)</f>
        <v>0</v>
      </c>
      <c r="R28" s="246">
        <f>VLOOKUP($A28,Calculator!$A:$K,5,FALSE)*Q28</f>
        <v>0</v>
      </c>
      <c r="S28" s="244"/>
      <c r="T28" s="245">
        <f>ROUNDUP(S28/VLOOKUP($A28,Calculator!$A:$K,4,FALSE),0)</f>
        <v>0</v>
      </c>
      <c r="U28" s="246">
        <f>VLOOKUP($A28,Calculator!$A:$K,5,FALSE)*T28</f>
        <v>0</v>
      </c>
      <c r="V28" s="244"/>
      <c r="W28" s="245">
        <f>ROUNDUP(V28/VLOOKUP($A28,Calculator!$A:$K,4,FALSE),0)</f>
        <v>0</v>
      </c>
      <c r="X28" s="246">
        <f>VLOOKUP($A28,Calculator!$A:$K,5,FALSE)*W28</f>
        <v>0</v>
      </c>
      <c r="Y28" s="244"/>
      <c r="Z28" s="245">
        <f>ROUNDUP(Y28/VLOOKUP($A28,Calculator!$A:$K,4,FALSE),0)</f>
        <v>0</v>
      </c>
      <c r="AA28" s="246">
        <f>VLOOKUP($A28,Calculator!$A:$K,5,FALSE)*Z28</f>
        <v>0</v>
      </c>
      <c r="AB28" s="244"/>
      <c r="AC28" s="245">
        <f>ROUNDUP(AB28/VLOOKUP($A28,Calculator!$A:$K,4,FALSE),0)</f>
        <v>0</v>
      </c>
      <c r="AD28" s="246">
        <f>VLOOKUP($A28,Calculator!$A:$K,5,FALSE)*AC28</f>
        <v>0</v>
      </c>
      <c r="AE28" s="244"/>
      <c r="AF28" s="245">
        <f>ROUNDUP(AE28/VLOOKUP($A28,Calculator!$A:$K,4,FALSE),0)</f>
        <v>0</v>
      </c>
      <c r="AG28" s="246">
        <f>VLOOKUP($A28,Calculator!$A:$K,5,FALSE)*AF28</f>
        <v>0</v>
      </c>
      <c r="AH28" s="244"/>
      <c r="AI28" s="245">
        <f>ROUNDUP(AH28/VLOOKUP($A28,Calculator!$A:$K,4,FALSE),0)</f>
        <v>0</v>
      </c>
      <c r="AJ28" s="247">
        <f>VLOOKUP($A28,Calculator!$A:$K,5,FALSE)*AI28</f>
        <v>0</v>
      </c>
      <c r="AK28" s="235">
        <f t="shared" si="0"/>
        <v>0</v>
      </c>
      <c r="AL28" s="127">
        <f>(SUMIF($D$18:$AJ$18,"CS",$D28:$AJ28))*Calculator!D21</f>
        <v>0</v>
      </c>
      <c r="AM28" s="9">
        <f t="shared" si="1"/>
        <v>0</v>
      </c>
      <c r="AN28" s="275">
        <f t="shared" si="2"/>
        <v>0</v>
      </c>
    </row>
    <row r="29" spans="1:40" s="1" customFormat="1" ht="19.5" customHeight="1" x14ac:dyDescent="0.3">
      <c r="A29" s="233">
        <v>74002</v>
      </c>
      <c r="B29" s="252" t="str">
        <f>VLOOKUP($A29,Calculator!$A:$K,2,FALSE)</f>
        <v>AFS Beef Strips</v>
      </c>
      <c r="C29" s="253">
        <f>VLOOKUP($A29,Calculator!$A:$K,3,FALSE)</f>
        <v>100156</v>
      </c>
      <c r="D29" s="244"/>
      <c r="E29" s="245">
        <f>ROUNDUP(D29/VLOOKUP($A29,Calculator!$A:$K,4,FALSE),0)</f>
        <v>0</v>
      </c>
      <c r="F29" s="246">
        <f>VLOOKUP($A29,Calculator!$A:$K,5,FALSE)*E29</f>
        <v>0</v>
      </c>
      <c r="G29" s="244"/>
      <c r="H29" s="245">
        <f>ROUNDUP(G29/VLOOKUP($A29,Calculator!$A:$K,4,FALSE),0)</f>
        <v>0</v>
      </c>
      <c r="I29" s="246">
        <f>VLOOKUP($A29,Calculator!$A:$K,5,FALSE)*H29</f>
        <v>0</v>
      </c>
      <c r="J29" s="244"/>
      <c r="K29" s="245">
        <f>ROUNDUP(J29/VLOOKUP($A29,Calculator!$A:$K,4,FALSE),0)</f>
        <v>0</v>
      </c>
      <c r="L29" s="246">
        <f>VLOOKUP($A29,Calculator!$A:$K,5,FALSE)*K29</f>
        <v>0</v>
      </c>
      <c r="M29" s="244"/>
      <c r="N29" s="245">
        <f>ROUNDUP(M29/VLOOKUP($A29,Calculator!$A:$K,4,FALSE),0)</f>
        <v>0</v>
      </c>
      <c r="O29" s="246">
        <f>VLOOKUP($A29,Calculator!$A:$K,5,FALSE)*N29</f>
        <v>0</v>
      </c>
      <c r="P29" s="244"/>
      <c r="Q29" s="245">
        <f>ROUNDUP(P29/VLOOKUP($A29,Calculator!$A:$K,4,FALSE),0)</f>
        <v>0</v>
      </c>
      <c r="R29" s="246">
        <f>VLOOKUP($A29,Calculator!$A:$K,5,FALSE)*Q29</f>
        <v>0</v>
      </c>
      <c r="S29" s="244"/>
      <c r="T29" s="245">
        <f>ROUNDUP(S29/VLOOKUP($A29,Calculator!$A:$K,4,FALSE),0)</f>
        <v>0</v>
      </c>
      <c r="U29" s="246">
        <f>VLOOKUP($A29,Calculator!$A:$K,5,FALSE)*T29</f>
        <v>0</v>
      </c>
      <c r="V29" s="244"/>
      <c r="W29" s="245">
        <f>ROUNDUP(V29/VLOOKUP($A29,Calculator!$A:$K,4,FALSE),0)</f>
        <v>0</v>
      </c>
      <c r="X29" s="246">
        <f>VLOOKUP($A29,Calculator!$A:$K,5,FALSE)*W29</f>
        <v>0</v>
      </c>
      <c r="Y29" s="244"/>
      <c r="Z29" s="245">
        <f>ROUNDUP(Y29/VLOOKUP($A29,Calculator!$A:$K,4,FALSE),0)</f>
        <v>0</v>
      </c>
      <c r="AA29" s="246">
        <f>VLOOKUP($A29,Calculator!$A:$K,5,FALSE)*Z29</f>
        <v>0</v>
      </c>
      <c r="AB29" s="244"/>
      <c r="AC29" s="245">
        <f>ROUNDUP(AB29/VLOOKUP($A29,Calculator!$A:$K,4,FALSE),0)</f>
        <v>0</v>
      </c>
      <c r="AD29" s="246">
        <f>VLOOKUP($A29,Calculator!$A:$K,5,FALSE)*AC29</f>
        <v>0</v>
      </c>
      <c r="AE29" s="244"/>
      <c r="AF29" s="245">
        <f>ROUNDUP(AE29/VLOOKUP($A29,Calculator!$A:$K,4,FALSE),0)</f>
        <v>0</v>
      </c>
      <c r="AG29" s="246">
        <f>VLOOKUP($A29,Calculator!$A:$K,5,FALSE)*AF29</f>
        <v>0</v>
      </c>
      <c r="AH29" s="244"/>
      <c r="AI29" s="245">
        <f>ROUNDUP(AH29/VLOOKUP($A29,Calculator!$A:$K,4,FALSE),0)</f>
        <v>0</v>
      </c>
      <c r="AJ29" s="247">
        <f>VLOOKUP($A29,Calculator!$A:$K,5,FALSE)*AI29</f>
        <v>0</v>
      </c>
      <c r="AK29" s="235">
        <f t="shared" si="0"/>
        <v>0</v>
      </c>
      <c r="AL29" s="127">
        <f>(SUMIF($D$18:$AJ$18,"CS",$D29:$AJ29))*Calculator!D22</f>
        <v>0</v>
      </c>
      <c r="AM29" s="9">
        <f t="shared" si="1"/>
        <v>0</v>
      </c>
      <c r="AN29" s="275">
        <f t="shared" si="2"/>
        <v>0</v>
      </c>
    </row>
    <row r="30" spans="1:40" s="1" customFormat="1" ht="19.5" customHeight="1" x14ac:dyDescent="0.3">
      <c r="A30" s="233">
        <v>74003</v>
      </c>
      <c r="B30" s="252" t="str">
        <f>VLOOKUP($A30,Calculator!$A:$K,2,FALSE)</f>
        <v>AFS Teriyaki Beef</v>
      </c>
      <c r="C30" s="253">
        <f>VLOOKUP($A30,Calculator!$A:$K,3,FALSE)</f>
        <v>100156</v>
      </c>
      <c r="D30" s="244"/>
      <c r="E30" s="245">
        <f>ROUNDUP(D30/VLOOKUP($A30,Calculator!$A:$K,4,FALSE),0)</f>
        <v>0</v>
      </c>
      <c r="F30" s="246">
        <f>VLOOKUP($A30,Calculator!$A:$K,5,FALSE)*E30</f>
        <v>0</v>
      </c>
      <c r="G30" s="244"/>
      <c r="H30" s="245">
        <f>ROUNDUP(G30/VLOOKUP($A30,Calculator!$A:$K,4,FALSE),0)</f>
        <v>0</v>
      </c>
      <c r="I30" s="246">
        <f>VLOOKUP($A30,Calculator!$A:$K,5,FALSE)*H30</f>
        <v>0</v>
      </c>
      <c r="J30" s="244"/>
      <c r="K30" s="245">
        <f>ROUNDUP(J30/VLOOKUP($A30,Calculator!$A:$K,4,FALSE),0)</f>
        <v>0</v>
      </c>
      <c r="L30" s="246">
        <f>VLOOKUP($A30,Calculator!$A:$K,5,FALSE)*K30</f>
        <v>0</v>
      </c>
      <c r="M30" s="244"/>
      <c r="N30" s="245">
        <f>ROUNDUP(M30/VLOOKUP($A30,Calculator!$A:$K,4,FALSE),0)</f>
        <v>0</v>
      </c>
      <c r="O30" s="246">
        <f>VLOOKUP($A30,Calculator!$A:$K,5,FALSE)*N30</f>
        <v>0</v>
      </c>
      <c r="P30" s="244"/>
      <c r="Q30" s="245">
        <f>ROUNDUP(P30/VLOOKUP($A30,Calculator!$A:$K,4,FALSE),0)</f>
        <v>0</v>
      </c>
      <c r="R30" s="246">
        <f>VLOOKUP($A30,Calculator!$A:$K,5,FALSE)*Q30</f>
        <v>0</v>
      </c>
      <c r="S30" s="244"/>
      <c r="T30" s="245">
        <f>ROUNDUP(S30/VLOOKUP($A30,Calculator!$A:$K,4,FALSE),0)</f>
        <v>0</v>
      </c>
      <c r="U30" s="246">
        <f>VLOOKUP($A30,Calculator!$A:$K,5,FALSE)*T30</f>
        <v>0</v>
      </c>
      <c r="V30" s="244"/>
      <c r="W30" s="245">
        <f>ROUNDUP(V30/VLOOKUP($A30,Calculator!$A:$K,4,FALSE),0)</f>
        <v>0</v>
      </c>
      <c r="X30" s="246">
        <f>VLOOKUP($A30,Calculator!$A:$K,5,FALSE)*W30</f>
        <v>0</v>
      </c>
      <c r="Y30" s="244"/>
      <c r="Z30" s="245">
        <f>ROUNDUP(Y30/VLOOKUP($A30,Calculator!$A:$K,4,FALSE),0)</f>
        <v>0</v>
      </c>
      <c r="AA30" s="246">
        <f>VLOOKUP($A30,Calculator!$A:$K,5,FALSE)*Z30</f>
        <v>0</v>
      </c>
      <c r="AB30" s="244"/>
      <c r="AC30" s="245">
        <f>ROUNDUP(AB30/VLOOKUP($A30,Calculator!$A:$K,4,FALSE),0)</f>
        <v>0</v>
      </c>
      <c r="AD30" s="246">
        <f>VLOOKUP($A30,Calculator!$A:$K,5,FALSE)*AC30</f>
        <v>0</v>
      </c>
      <c r="AE30" s="244"/>
      <c r="AF30" s="245">
        <f>ROUNDUP(AE30/VLOOKUP($A30,Calculator!$A:$K,4,FALSE),0)</f>
        <v>0</v>
      </c>
      <c r="AG30" s="246">
        <f>VLOOKUP($A30,Calculator!$A:$K,5,FALSE)*AF30</f>
        <v>0</v>
      </c>
      <c r="AH30" s="244"/>
      <c r="AI30" s="245">
        <f>ROUNDUP(AH30/VLOOKUP($A30,Calculator!$A:$K,4,FALSE),0)</f>
        <v>0</v>
      </c>
      <c r="AJ30" s="247">
        <f>VLOOKUP($A30,Calculator!$A:$K,5,FALSE)*AI30</f>
        <v>0</v>
      </c>
      <c r="AK30" s="235">
        <f t="shared" si="0"/>
        <v>0</v>
      </c>
      <c r="AL30" s="127">
        <f>(SUMIF($D$18:$AJ$18,"CS",$D30:$AJ30))*Calculator!D23</f>
        <v>0</v>
      </c>
      <c r="AM30" s="9">
        <f t="shared" si="1"/>
        <v>0</v>
      </c>
      <c r="AN30" s="275">
        <f t="shared" si="2"/>
        <v>0</v>
      </c>
    </row>
    <row r="31" spans="1:40" s="1" customFormat="1" ht="19.5" customHeight="1" x14ac:dyDescent="0.3">
      <c r="A31" s="233">
        <v>470495</v>
      </c>
      <c r="B31" s="252" t="str">
        <f>VLOOKUP($A31,Calculator!$A:$K,2,FALSE)</f>
        <v>Comida Vida  Beef  Shreds</v>
      </c>
      <c r="C31" s="253">
        <f>VLOOKUP($A31,Calculator!$A:$K,3,FALSE)</f>
        <v>100156</v>
      </c>
      <c r="D31" s="244"/>
      <c r="E31" s="245">
        <f>ROUNDUP(D31/VLOOKUP($A31,Calculator!$A:$K,4,FALSE),0)</f>
        <v>0</v>
      </c>
      <c r="F31" s="246">
        <f>VLOOKUP($A31,Calculator!$A:$K,5,FALSE)*E31</f>
        <v>0</v>
      </c>
      <c r="G31" s="244"/>
      <c r="H31" s="245">
        <f>ROUNDUP(G31/VLOOKUP($A31,Calculator!$A:$K,4,FALSE),0)</f>
        <v>0</v>
      </c>
      <c r="I31" s="246">
        <f>VLOOKUP($A31,Calculator!$A:$K,5,FALSE)*H31</f>
        <v>0</v>
      </c>
      <c r="J31" s="244"/>
      <c r="K31" s="245">
        <f>ROUNDUP(J31/VLOOKUP($A31,Calculator!$A:$K,4,FALSE),0)</f>
        <v>0</v>
      </c>
      <c r="L31" s="246">
        <f>VLOOKUP($A31,Calculator!$A:$K,5,FALSE)*K31</f>
        <v>0</v>
      </c>
      <c r="M31" s="244"/>
      <c r="N31" s="245">
        <f>ROUNDUP(M31/VLOOKUP($A31,Calculator!$A:$K,4,FALSE),0)</f>
        <v>0</v>
      </c>
      <c r="O31" s="246">
        <f>VLOOKUP($A31,Calculator!$A:$K,5,FALSE)*N31</f>
        <v>0</v>
      </c>
      <c r="P31" s="244"/>
      <c r="Q31" s="245">
        <f>ROUNDUP(P31/VLOOKUP($A31,Calculator!$A:$K,4,FALSE),0)</f>
        <v>0</v>
      </c>
      <c r="R31" s="246">
        <f>VLOOKUP($A31,Calculator!$A:$K,5,FALSE)*Q31</f>
        <v>0</v>
      </c>
      <c r="S31" s="244"/>
      <c r="T31" s="245">
        <f>ROUNDUP(S31/VLOOKUP($A31,Calculator!$A:$K,4,FALSE),0)</f>
        <v>0</v>
      </c>
      <c r="U31" s="246">
        <f>VLOOKUP($A31,Calculator!$A:$K,5,FALSE)*T31</f>
        <v>0</v>
      </c>
      <c r="V31" s="244"/>
      <c r="W31" s="245">
        <f>ROUNDUP(V31/VLOOKUP($A31,Calculator!$A:$K,4,FALSE),0)</f>
        <v>0</v>
      </c>
      <c r="X31" s="246">
        <f>VLOOKUP($A31,Calculator!$A:$K,5,FALSE)*W31</f>
        <v>0</v>
      </c>
      <c r="Y31" s="244"/>
      <c r="Z31" s="245">
        <f>ROUNDUP(Y31/VLOOKUP($A31,Calculator!$A:$K,4,FALSE),0)</f>
        <v>0</v>
      </c>
      <c r="AA31" s="246">
        <f>VLOOKUP($A31,Calculator!$A:$K,5,FALSE)*Z31</f>
        <v>0</v>
      </c>
      <c r="AB31" s="244"/>
      <c r="AC31" s="245">
        <f>ROUNDUP(AB31/VLOOKUP($A31,Calculator!$A:$K,4,FALSE),0)</f>
        <v>0</v>
      </c>
      <c r="AD31" s="246">
        <f>VLOOKUP($A31,Calculator!$A:$K,5,FALSE)*AC31</f>
        <v>0</v>
      </c>
      <c r="AE31" s="244"/>
      <c r="AF31" s="245">
        <f>ROUNDUP(AE31/VLOOKUP($A31,Calculator!$A:$K,4,FALSE),0)</f>
        <v>0</v>
      </c>
      <c r="AG31" s="246">
        <f>VLOOKUP($A31,Calculator!$A:$K,5,FALSE)*AF31</f>
        <v>0</v>
      </c>
      <c r="AH31" s="244"/>
      <c r="AI31" s="245">
        <f>ROUNDUP(AH31/VLOOKUP($A31,Calculator!$A:$K,4,FALSE),0)</f>
        <v>0</v>
      </c>
      <c r="AJ31" s="247">
        <f>VLOOKUP($A31,Calculator!$A:$K,5,FALSE)*AI31</f>
        <v>0</v>
      </c>
      <c r="AK31" s="235">
        <f>SUMIF($D$18:$AJ$18,"#SERV",$D31:$AJ31)</f>
        <v>0</v>
      </c>
      <c r="AL31" s="127">
        <f>(SUMIF($D$18:$AJ$18,"CS",$D31:$AJ31))*Calculator!D24</f>
        <v>0</v>
      </c>
      <c r="AM31" s="9">
        <f>SUMIF($D$18:$AJ$18,"CS",$D31:$AJ31)</f>
        <v>0</v>
      </c>
      <c r="AN31" s="275">
        <f t="shared" si="2"/>
        <v>0</v>
      </c>
    </row>
    <row r="32" spans="1:40" s="1" customFormat="1" ht="19.5" customHeight="1" x14ac:dyDescent="0.3">
      <c r="A32" s="292">
        <v>471080</v>
      </c>
      <c r="B32" s="252" t="str">
        <f>VLOOKUP($A32,Calculator!$A:$K,2,FALSE)</f>
        <v>Comida Vida Beef Barbacoa Shreds</v>
      </c>
      <c r="C32" s="253">
        <f>VLOOKUP($A32,Calculator!$A:$K,3,FALSE)</f>
        <v>100156</v>
      </c>
      <c r="D32" s="244"/>
      <c r="E32" s="245">
        <f>ROUNDUP(D32/VLOOKUP($A32,Calculator!$A:$K,4,FALSE),0)</f>
        <v>0</v>
      </c>
      <c r="F32" s="246">
        <f>VLOOKUP($A32,Calculator!$A:$K,5,FALSE)*E32</f>
        <v>0</v>
      </c>
      <c r="G32" s="244"/>
      <c r="H32" s="245">
        <f>ROUNDUP(G32/VLOOKUP($A32,Calculator!$A:$K,4,FALSE),0)</f>
        <v>0</v>
      </c>
      <c r="I32" s="246">
        <f>VLOOKUP($A32,Calculator!$A:$K,5,FALSE)*H32</f>
        <v>0</v>
      </c>
      <c r="J32" s="244"/>
      <c r="K32" s="245">
        <f>ROUNDUP(J32/VLOOKUP($A32,Calculator!$A:$K,4,FALSE),0)</f>
        <v>0</v>
      </c>
      <c r="L32" s="246">
        <f>VLOOKUP($A32,Calculator!$A:$K,5,FALSE)*K32</f>
        <v>0</v>
      </c>
      <c r="M32" s="244"/>
      <c r="N32" s="245">
        <f>ROUNDUP(M32/VLOOKUP($A32,Calculator!$A:$K,4,FALSE),0)</f>
        <v>0</v>
      </c>
      <c r="O32" s="246">
        <f>VLOOKUP($A32,Calculator!$A:$K,5,FALSE)*N32</f>
        <v>0</v>
      </c>
      <c r="P32" s="244"/>
      <c r="Q32" s="245">
        <f>ROUNDUP(P32/VLOOKUP($A32,Calculator!$A:$K,4,FALSE),0)</f>
        <v>0</v>
      </c>
      <c r="R32" s="246">
        <f>VLOOKUP($A32,Calculator!$A:$K,5,FALSE)*Q32</f>
        <v>0</v>
      </c>
      <c r="S32" s="244"/>
      <c r="T32" s="245">
        <f>ROUNDUP(S32/VLOOKUP($A32,Calculator!$A:$K,4,FALSE),0)</f>
        <v>0</v>
      </c>
      <c r="U32" s="246">
        <f>VLOOKUP($A32,Calculator!$A:$K,5,FALSE)*T32</f>
        <v>0</v>
      </c>
      <c r="V32" s="244"/>
      <c r="W32" s="245">
        <f>ROUNDUP(V32/VLOOKUP($A32,Calculator!$A:$K,4,FALSE),0)</f>
        <v>0</v>
      </c>
      <c r="X32" s="246">
        <f>VLOOKUP($A32,Calculator!$A:$K,5,FALSE)*W32</f>
        <v>0</v>
      </c>
      <c r="Y32" s="244"/>
      <c r="Z32" s="245">
        <f>ROUNDUP(Y32/VLOOKUP($A32,Calculator!$A:$K,4,FALSE),0)</f>
        <v>0</v>
      </c>
      <c r="AA32" s="246">
        <f>VLOOKUP($A32,Calculator!$A:$K,5,FALSE)*Z32</f>
        <v>0</v>
      </c>
      <c r="AB32" s="244"/>
      <c r="AC32" s="245">
        <f>ROUNDUP(AB32/VLOOKUP($A32,Calculator!$A:$K,4,FALSE),0)</f>
        <v>0</v>
      </c>
      <c r="AD32" s="246">
        <f>VLOOKUP($A32,Calculator!$A:$K,5,FALSE)*AC32</f>
        <v>0</v>
      </c>
      <c r="AE32" s="244"/>
      <c r="AF32" s="245">
        <f>ROUNDUP(AE32/VLOOKUP($A32,Calculator!$A:$K,4,FALSE),0)</f>
        <v>0</v>
      </c>
      <c r="AG32" s="246">
        <f>VLOOKUP($A32,Calculator!$A:$K,5,FALSE)*AF32</f>
        <v>0</v>
      </c>
      <c r="AH32" s="244"/>
      <c r="AI32" s="245">
        <f>ROUNDUP(AH32/VLOOKUP($A32,Calculator!$A:$K,4,FALSE),0)</f>
        <v>0</v>
      </c>
      <c r="AJ32" s="247">
        <f>VLOOKUP($A32,Calculator!$A:$K,5,FALSE)*AI32</f>
        <v>0</v>
      </c>
      <c r="AK32" s="235">
        <f>SUMIF($D$18:$AJ$18,"#SERV",$D32:$AJ32)</f>
        <v>0</v>
      </c>
      <c r="AL32" s="127">
        <f>(SUMIF($D$18:$AJ$18,"CS",$D32:$AJ32))*Calculator!D25</f>
        <v>0</v>
      </c>
      <c r="AM32" s="9">
        <f>SUMIF($D$18:$AJ$18,"CS",$D32:$AJ32)</f>
        <v>0</v>
      </c>
      <c r="AN32" s="275">
        <f t="shared" si="2"/>
        <v>0</v>
      </c>
    </row>
    <row r="33" spans="1:40" s="79" customFormat="1" ht="19.5" customHeight="1" x14ac:dyDescent="0.3">
      <c r="A33" s="77"/>
      <c r="B33" s="77"/>
      <c r="C33" s="78" t="s">
        <v>3</v>
      </c>
      <c r="D33" s="8">
        <f>SUM(D19:D32)</f>
        <v>0</v>
      </c>
      <c r="E33" s="8">
        <f>SUM(E19:E32)</f>
        <v>0</v>
      </c>
      <c r="F33" s="8">
        <f t="shared" ref="F33:AM33" si="3">SUM(F19:F32)</f>
        <v>0</v>
      </c>
      <c r="G33" s="8">
        <f t="shared" si="3"/>
        <v>0</v>
      </c>
      <c r="H33" s="8">
        <f t="shared" si="3"/>
        <v>0</v>
      </c>
      <c r="I33" s="8">
        <f t="shared" si="3"/>
        <v>0</v>
      </c>
      <c r="J33" s="8">
        <f t="shared" si="3"/>
        <v>0</v>
      </c>
      <c r="K33" s="8">
        <f t="shared" si="3"/>
        <v>0</v>
      </c>
      <c r="L33" s="8">
        <f t="shared" si="3"/>
        <v>0</v>
      </c>
      <c r="M33" s="8">
        <f t="shared" si="3"/>
        <v>0</v>
      </c>
      <c r="N33" s="8">
        <f t="shared" si="3"/>
        <v>0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8">
        <f t="shared" si="3"/>
        <v>0</v>
      </c>
      <c r="S33" s="8">
        <f t="shared" si="3"/>
        <v>0</v>
      </c>
      <c r="T33" s="8">
        <f t="shared" si="3"/>
        <v>0</v>
      </c>
      <c r="U33" s="8">
        <f t="shared" si="3"/>
        <v>0</v>
      </c>
      <c r="V33" s="8">
        <f t="shared" si="3"/>
        <v>0</v>
      </c>
      <c r="W33" s="8">
        <f t="shared" si="3"/>
        <v>0</v>
      </c>
      <c r="X33" s="8">
        <f t="shared" si="3"/>
        <v>0</v>
      </c>
      <c r="Y33" s="8">
        <f t="shared" si="3"/>
        <v>0</v>
      </c>
      <c r="Z33" s="8">
        <f t="shared" si="3"/>
        <v>0</v>
      </c>
      <c r="AA33" s="8">
        <f t="shared" si="3"/>
        <v>0</v>
      </c>
      <c r="AB33" s="8">
        <f t="shared" si="3"/>
        <v>0</v>
      </c>
      <c r="AC33" s="8">
        <f t="shared" si="3"/>
        <v>0</v>
      </c>
      <c r="AD33" s="8">
        <f t="shared" si="3"/>
        <v>0</v>
      </c>
      <c r="AE33" s="8">
        <f t="shared" si="3"/>
        <v>0</v>
      </c>
      <c r="AF33" s="8">
        <f t="shared" si="3"/>
        <v>0</v>
      </c>
      <c r="AG33" s="8">
        <f t="shared" si="3"/>
        <v>0</v>
      </c>
      <c r="AH33" s="8">
        <f t="shared" si="3"/>
        <v>0</v>
      </c>
      <c r="AI33" s="8">
        <f t="shared" si="3"/>
        <v>0</v>
      </c>
      <c r="AJ33" s="8">
        <f t="shared" si="3"/>
        <v>0</v>
      </c>
      <c r="AK33" s="8">
        <f t="shared" si="3"/>
        <v>0</v>
      </c>
      <c r="AL33" s="8">
        <f t="shared" si="3"/>
        <v>0</v>
      </c>
      <c r="AM33" s="8">
        <f t="shared" si="3"/>
        <v>0</v>
      </c>
      <c r="AN33" s="276">
        <f>SUM(AN19:AN32)</f>
        <v>0</v>
      </c>
    </row>
    <row r="34" spans="1:40" ht="24" customHeight="1" x14ac:dyDescent="0.3">
      <c r="W34" s="236" t="s">
        <v>68</v>
      </c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8"/>
    </row>
    <row r="35" spans="1:40" ht="15" customHeight="1" x14ac:dyDescent="0.3"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</row>
    <row r="36" spans="1:40" ht="15" customHeight="1" x14ac:dyDescent="0.3">
      <c r="A36" s="129"/>
      <c r="B36" s="331" t="s">
        <v>84</v>
      </c>
      <c r="C36" s="332"/>
      <c r="D36" s="333"/>
      <c r="E36" s="329">
        <f>SUM(AN19:AN25)</f>
        <v>0</v>
      </c>
      <c r="F36" s="329"/>
      <c r="G36" s="329"/>
      <c r="H36" s="329"/>
      <c r="J36" s="318" t="s">
        <v>66</v>
      </c>
      <c r="K36" s="318"/>
      <c r="L36" s="318"/>
      <c r="M36" s="318"/>
      <c r="N36" s="318"/>
      <c r="O36" s="318"/>
      <c r="P36" s="318"/>
      <c r="Q36" s="318"/>
      <c r="R36" s="80"/>
      <c r="S36" s="80"/>
      <c r="T36" s="80"/>
      <c r="U36" s="80"/>
      <c r="V36" s="80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</row>
    <row r="37" spans="1:40" x14ac:dyDescent="0.3">
      <c r="A37" s="130"/>
      <c r="B37" s="331" t="s">
        <v>64</v>
      </c>
      <c r="C37" s="332"/>
      <c r="D37" s="333"/>
      <c r="E37" s="317"/>
      <c r="F37" s="317"/>
      <c r="G37" s="317"/>
      <c r="H37" s="317"/>
      <c r="J37" s="318" t="s">
        <v>67</v>
      </c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</row>
    <row r="38" spans="1:40" x14ac:dyDescent="0.3">
      <c r="A38" s="130"/>
      <c r="B38" s="331" t="s">
        <v>65</v>
      </c>
      <c r="C38" s="332"/>
      <c r="D38" s="333"/>
      <c r="E38" s="320">
        <f>E37-E36</f>
        <v>0</v>
      </c>
      <c r="F38" s="320"/>
      <c r="G38" s="320"/>
      <c r="H38" s="320"/>
      <c r="J38" s="318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</row>
    <row r="39" spans="1:40" x14ac:dyDescent="0.3">
      <c r="A39" s="81"/>
      <c r="B39" s="81"/>
      <c r="C39" s="81"/>
      <c r="D39" s="81"/>
      <c r="E39" s="82"/>
      <c r="F39" s="82"/>
      <c r="G39" s="82"/>
      <c r="H39" s="82"/>
      <c r="W39" s="326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8"/>
    </row>
    <row r="40" spans="1:40" x14ac:dyDescent="0.3">
      <c r="A40" s="129"/>
      <c r="B40" s="334" t="s">
        <v>85</v>
      </c>
      <c r="C40" s="335"/>
      <c r="D40" s="336"/>
      <c r="E40" s="329">
        <f>SUM(AN26:AN28)</f>
        <v>0</v>
      </c>
      <c r="F40" s="329"/>
      <c r="G40" s="329"/>
      <c r="H40" s="329"/>
      <c r="T40" s="313"/>
      <c r="U40" s="313"/>
      <c r="V40" s="330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</row>
    <row r="41" spans="1:40" x14ac:dyDescent="0.3">
      <c r="A41" s="130"/>
      <c r="B41" s="334" t="s">
        <v>64</v>
      </c>
      <c r="C41" s="335"/>
      <c r="D41" s="336"/>
      <c r="E41" s="317"/>
      <c r="F41" s="317"/>
      <c r="G41" s="317"/>
      <c r="H41" s="317"/>
      <c r="J41" s="318"/>
      <c r="K41" s="318"/>
      <c r="L41" s="318"/>
      <c r="M41" s="318"/>
      <c r="N41" s="318"/>
      <c r="O41" s="318"/>
      <c r="P41" s="318"/>
      <c r="Q41" s="318"/>
      <c r="R41" s="80"/>
      <c r="S41" s="80"/>
      <c r="T41" s="80"/>
      <c r="U41" s="80"/>
      <c r="V41" s="80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</row>
    <row r="42" spans="1:40" x14ac:dyDescent="0.3">
      <c r="A42" s="130"/>
      <c r="B42" s="334" t="s">
        <v>65</v>
      </c>
      <c r="C42" s="335"/>
      <c r="D42" s="336"/>
      <c r="E42" s="320">
        <f>E41-E40</f>
        <v>0</v>
      </c>
      <c r="F42" s="320"/>
      <c r="G42" s="320"/>
      <c r="H42" s="320"/>
      <c r="J42" s="318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</row>
    <row r="43" spans="1:40" x14ac:dyDescent="0.3">
      <c r="W43" s="319"/>
      <c r="X43" s="319"/>
      <c r="Y43" s="319"/>
      <c r="Z43" s="319"/>
      <c r="AA43" s="319"/>
      <c r="AB43" s="319"/>
      <c r="AC43" s="319"/>
      <c r="AD43" s="319"/>
      <c r="AE43" s="319"/>
      <c r="AF43" s="319"/>
      <c r="AG43" s="319"/>
      <c r="AH43" s="319"/>
    </row>
    <row r="44" spans="1:40" x14ac:dyDescent="0.3">
      <c r="A44" s="129"/>
      <c r="B44" s="314" t="s">
        <v>58</v>
      </c>
      <c r="C44" s="315"/>
      <c r="D44" s="316"/>
      <c r="E44" s="329">
        <f>SUM(AN29:AN32)</f>
        <v>0</v>
      </c>
      <c r="F44" s="329"/>
      <c r="G44" s="329"/>
      <c r="H44" s="329"/>
      <c r="T44" s="313"/>
      <c r="U44" s="313"/>
      <c r="V44" s="330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</row>
    <row r="45" spans="1:40" x14ac:dyDescent="0.3">
      <c r="A45" s="130"/>
      <c r="B45" s="314" t="s">
        <v>64</v>
      </c>
      <c r="C45" s="315"/>
      <c r="D45" s="316"/>
      <c r="E45" s="317"/>
      <c r="F45" s="317"/>
      <c r="G45" s="317"/>
      <c r="H45" s="317"/>
      <c r="J45" s="318"/>
      <c r="K45" s="318"/>
      <c r="L45" s="318"/>
      <c r="M45" s="318"/>
      <c r="N45" s="318"/>
      <c r="O45" s="318"/>
      <c r="P45" s="318"/>
      <c r="Q45" s="318"/>
      <c r="R45" s="80"/>
      <c r="S45" s="80"/>
      <c r="T45" s="80"/>
      <c r="U45" s="80"/>
      <c r="V45" s="80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</row>
    <row r="46" spans="1:40" x14ac:dyDescent="0.3">
      <c r="A46" s="130"/>
      <c r="B46" s="314" t="s">
        <v>65</v>
      </c>
      <c r="C46" s="315"/>
      <c r="D46" s="316"/>
      <c r="E46" s="320">
        <f>E45-E44</f>
        <v>0</v>
      </c>
      <c r="F46" s="320"/>
      <c r="G46" s="320"/>
      <c r="H46" s="320"/>
      <c r="J46" s="318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  <c r="AH46" s="319"/>
    </row>
    <row r="47" spans="1:40" x14ac:dyDescent="0.3">
      <c r="A47" s="130"/>
      <c r="B47" s="81"/>
      <c r="C47" s="81"/>
      <c r="D47" s="81"/>
      <c r="E47" s="151"/>
      <c r="F47" s="151"/>
      <c r="G47" s="151"/>
      <c r="H47" s="151"/>
      <c r="J47" s="144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</row>
    <row r="48" spans="1:40" x14ac:dyDescent="0.3">
      <c r="A48" s="130"/>
      <c r="B48" s="81"/>
      <c r="C48" s="81"/>
      <c r="D48" s="81"/>
      <c r="E48" s="151"/>
      <c r="F48" s="151"/>
      <c r="G48" s="151"/>
      <c r="H48" s="151"/>
      <c r="J48" s="144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</row>
    <row r="49" spans="1:64" x14ac:dyDescent="0.3">
      <c r="A49" s="130"/>
      <c r="B49" s="81"/>
      <c r="C49" s="81"/>
      <c r="D49" s="81"/>
      <c r="E49" s="151"/>
      <c r="F49" s="151"/>
      <c r="G49" s="151"/>
      <c r="H49" s="151"/>
      <c r="J49" s="144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</row>
    <row r="50" spans="1:64" s="86" customFormat="1" ht="22.5" customHeight="1" x14ac:dyDescent="0.2">
      <c r="A50" s="83"/>
      <c r="B50" s="83"/>
      <c r="C50" s="83"/>
      <c r="D50" s="83"/>
      <c r="E50" s="83"/>
      <c r="F50" s="84"/>
      <c r="G50" s="83" t="s">
        <v>150</v>
      </c>
      <c r="H50" s="84"/>
      <c r="I50" s="84"/>
      <c r="J50" s="84"/>
      <c r="K50" s="85"/>
      <c r="L50" s="85"/>
      <c r="M50" s="84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</row>
  </sheetData>
  <sheetProtection algorithmName="SHA-512" hashValue="oZO2DAtkasiyjy1a1oCbMNrBGgauwasjU3xVHPFY/U9iBJeSj4TApKKIqe9tllAr+FY9IhmOzLoTagv2X1xoDQ==" saltValue="KtY9U0VIEGaKnQcZbPqOcg==" spinCount="100000" sheet="1" formatColumns="0" formatRows="0"/>
  <mergeCells count="69">
    <mergeCell ref="W8:AI8"/>
    <mergeCell ref="B37:D37"/>
    <mergeCell ref="G17:H17"/>
    <mergeCell ref="E36:H36"/>
    <mergeCell ref="D17:E17"/>
    <mergeCell ref="B36:D36"/>
    <mergeCell ref="J36:Q36"/>
    <mergeCell ref="J37:V37"/>
    <mergeCell ref="AB17:AC17"/>
    <mergeCell ref="B38:D38"/>
    <mergeCell ref="B40:D40"/>
    <mergeCell ref="B41:D41"/>
    <mergeCell ref="B42:D42"/>
    <mergeCell ref="E40:H40"/>
    <mergeCell ref="W38:AH38"/>
    <mergeCell ref="J17:K17"/>
    <mergeCell ref="W37:AH37"/>
    <mergeCell ref="P17:Q17"/>
    <mergeCell ref="M17:N17"/>
    <mergeCell ref="Y17:Z17"/>
    <mergeCell ref="W35:AH35"/>
    <mergeCell ref="E44:H44"/>
    <mergeCell ref="T44:V44"/>
    <mergeCell ref="W44:AH44"/>
    <mergeCell ref="T40:V40"/>
    <mergeCell ref="W40:AH40"/>
    <mergeCell ref="B44:D44"/>
    <mergeCell ref="D13:P13"/>
    <mergeCell ref="E41:H41"/>
    <mergeCell ref="J41:Q41"/>
    <mergeCell ref="W41:AH41"/>
    <mergeCell ref="E42:H42"/>
    <mergeCell ref="J42:V42"/>
    <mergeCell ref="W42:AH42"/>
    <mergeCell ref="W43:AH43"/>
    <mergeCell ref="S17:T17"/>
    <mergeCell ref="V17:W17"/>
    <mergeCell ref="J38:V38"/>
    <mergeCell ref="E38:H38"/>
    <mergeCell ref="W39:AH39"/>
    <mergeCell ref="E37:H37"/>
    <mergeCell ref="W36:AH36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5:D45"/>
    <mergeCell ref="B46:D46"/>
    <mergeCell ref="E45:H45"/>
    <mergeCell ref="J45:Q45"/>
    <mergeCell ref="W49:AH49"/>
    <mergeCell ref="W47:AH47"/>
    <mergeCell ref="W48:AH48"/>
    <mergeCell ref="W45:AH45"/>
    <mergeCell ref="E46:H46"/>
    <mergeCell ref="J46:V46"/>
    <mergeCell ref="W46:AH46"/>
  </mergeCells>
  <conditionalFormatting sqref="E38:H38">
    <cfRule type="cellIs" dxfId="2" priority="7" operator="lessThan">
      <formula>0</formula>
    </cfRule>
  </conditionalFormatting>
  <conditionalFormatting sqref="E42:H42">
    <cfRule type="cellIs" dxfId="1" priority="6" operator="lessThan">
      <formula>0</formula>
    </cfRule>
  </conditionalFormatting>
  <conditionalFormatting sqref="E46:H49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2 D19:D32 M19:M32 Y19:Y32 AB19:AB32 G19:G32 AH19:AH32 J19:J32 AE19:AE32 P19:P32 S19:S32" xr:uid="{00000000-0002-0000-0200-000000000000}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Q850"/>
  <sheetViews>
    <sheetView showGridLines="0" zoomScale="80" zoomScaleNormal="80" workbookViewId="0">
      <selection activeCell="B5" sqref="B5:C5"/>
    </sheetView>
  </sheetViews>
  <sheetFormatPr defaultColWidth="9.21875" defaultRowHeight="13.8" x14ac:dyDescent="0.3"/>
  <cols>
    <col min="1" max="1" width="17.21875" style="10" customWidth="1"/>
    <col min="2" max="2" width="12.21875" style="10" customWidth="1"/>
    <col min="3" max="3" width="10" style="10" customWidth="1"/>
    <col min="4" max="4" width="63.21875" style="10" customWidth="1"/>
    <col min="5" max="5" width="11.44140625" style="10" customWidth="1"/>
    <col min="6" max="6" width="12.21875" style="10" customWidth="1"/>
    <col min="7" max="7" width="14.5546875" style="10" customWidth="1"/>
    <col min="8" max="8" width="14" style="10" customWidth="1"/>
    <col min="9" max="9" width="12.44140625" style="10" customWidth="1"/>
    <col min="10" max="10" width="15.77734375" style="10" customWidth="1"/>
    <col min="11" max="11" width="14.21875" style="10" customWidth="1"/>
    <col min="12" max="12" width="4.21875" style="10" customWidth="1"/>
    <col min="13" max="13" width="5.5546875" style="10" customWidth="1"/>
    <col min="14" max="14" width="3.77734375" style="10" customWidth="1"/>
    <col min="15" max="16384" width="9.21875" style="10"/>
  </cols>
  <sheetData>
    <row r="2" spans="1:17" ht="98.25" customHeight="1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7" ht="25.5" customHeight="1" x14ac:dyDescent="0.5">
      <c r="A3" s="173"/>
      <c r="B3" s="358" t="s">
        <v>156</v>
      </c>
      <c r="C3" s="358"/>
      <c r="D3" s="358"/>
      <c r="E3" s="358"/>
      <c r="F3" s="358"/>
      <c r="G3" s="358"/>
      <c r="H3" s="358"/>
      <c r="I3" s="358"/>
      <c r="J3" s="173"/>
    </row>
    <row r="4" spans="1:17" ht="26.25" customHeight="1" x14ac:dyDescent="0.4">
      <c r="A4" s="11"/>
      <c r="B4" s="11"/>
      <c r="C4" s="359"/>
      <c r="D4" s="359"/>
      <c r="E4" s="359"/>
      <c r="F4" s="359"/>
      <c r="G4" s="359"/>
      <c r="H4" s="359"/>
      <c r="I4" s="359"/>
      <c r="J4" s="359"/>
      <c r="K4" s="12"/>
      <c r="L4" s="12"/>
      <c r="M4" s="13"/>
      <c r="N4" s="13"/>
      <c r="O4" s="13"/>
      <c r="P4" s="13"/>
      <c r="Q4" s="13"/>
    </row>
    <row r="5" spans="1:17" s="15" customFormat="1" ht="16.5" customHeight="1" x14ac:dyDescent="0.3">
      <c r="A5" s="14" t="s">
        <v>33</v>
      </c>
      <c r="B5" s="360"/>
      <c r="C5" s="360"/>
      <c r="D5" s="14" t="s">
        <v>34</v>
      </c>
      <c r="E5" s="361"/>
      <c r="F5" s="361"/>
      <c r="G5" s="14"/>
      <c r="H5" s="14" t="s">
        <v>35</v>
      </c>
      <c r="I5" s="362"/>
      <c r="J5" s="362"/>
      <c r="K5" s="13"/>
      <c r="L5" s="13"/>
      <c r="M5" s="13"/>
      <c r="N5" s="13"/>
      <c r="O5" s="13"/>
      <c r="P5" s="13"/>
      <c r="Q5" s="13"/>
    </row>
    <row r="6" spans="1:17" s="20" customFormat="1" ht="16.5" customHeight="1" x14ac:dyDescent="0.3">
      <c r="A6" s="16"/>
      <c r="B6" s="17"/>
      <c r="C6" s="17"/>
      <c r="D6" s="18"/>
      <c r="E6" s="18"/>
      <c r="F6" s="18"/>
      <c r="G6" s="18"/>
      <c r="H6" s="18"/>
      <c r="I6" s="19"/>
      <c r="J6" s="19"/>
      <c r="K6" s="18"/>
      <c r="L6" s="18"/>
      <c r="M6" s="18"/>
      <c r="N6" s="18"/>
      <c r="O6" s="18"/>
      <c r="P6" s="18"/>
      <c r="Q6" s="18"/>
    </row>
    <row r="7" spans="1:17" s="15" customFormat="1" ht="16.5" customHeight="1" x14ac:dyDescent="0.3">
      <c r="A7" s="13" t="s">
        <v>36</v>
      </c>
      <c r="B7" s="362"/>
      <c r="C7" s="362"/>
      <c r="D7" s="14" t="s">
        <v>75</v>
      </c>
      <c r="E7" s="362"/>
      <c r="F7" s="362"/>
      <c r="G7" s="363" t="s">
        <v>37</v>
      </c>
      <c r="H7" s="363"/>
      <c r="I7" s="364"/>
      <c r="J7" s="364"/>
      <c r="K7" s="13"/>
      <c r="L7" s="13"/>
      <c r="M7" s="13"/>
      <c r="N7" s="13"/>
      <c r="O7" s="13"/>
      <c r="P7" s="13"/>
      <c r="Q7" s="13"/>
    </row>
    <row r="8" spans="1:17" ht="15" customHeight="1" x14ac:dyDescent="0.3">
      <c r="A8" s="365"/>
      <c r="B8" s="365"/>
      <c r="C8" s="365"/>
      <c r="D8" s="365"/>
      <c r="E8" s="365"/>
      <c r="F8" s="365"/>
      <c r="G8" s="365"/>
      <c r="H8" s="365"/>
      <c r="I8" s="365"/>
      <c r="J8" s="365"/>
      <c r="K8" s="12"/>
      <c r="L8" s="12"/>
      <c r="M8" s="13"/>
      <c r="N8" s="13"/>
      <c r="O8" s="13"/>
      <c r="P8" s="13"/>
      <c r="Q8" s="13"/>
    </row>
    <row r="9" spans="1:17" ht="15.6" x14ac:dyDescent="0.3">
      <c r="A9" s="12"/>
      <c r="B9" s="12"/>
      <c r="C9" s="12"/>
      <c r="D9" s="35" t="s">
        <v>93</v>
      </c>
      <c r="E9" s="35"/>
      <c r="F9" s="35"/>
      <c r="G9" s="35"/>
      <c r="H9" s="142"/>
      <c r="I9" s="143"/>
      <c r="J9" s="12"/>
      <c r="K9" s="12"/>
      <c r="L9" s="12"/>
      <c r="M9" s="13"/>
      <c r="N9" s="13"/>
      <c r="O9" s="13"/>
      <c r="P9" s="13"/>
      <c r="Q9" s="13"/>
    </row>
    <row r="10" spans="1:17" ht="15.6" x14ac:dyDescent="0.3">
      <c r="A10" s="12"/>
      <c r="B10" s="12"/>
      <c r="C10" s="12"/>
      <c r="D10" s="12"/>
      <c r="E10" s="12"/>
      <c r="F10" s="346"/>
      <c r="G10" s="346"/>
      <c r="H10" s="346"/>
      <c r="I10" s="346"/>
      <c r="J10" s="346"/>
      <c r="K10" s="12"/>
      <c r="L10" s="12"/>
      <c r="M10" s="13"/>
      <c r="N10" s="13"/>
      <c r="O10" s="13"/>
      <c r="P10" s="13"/>
      <c r="Q10" s="13"/>
    </row>
    <row r="11" spans="1:17" s="24" customFormat="1" ht="16.2" thickBot="1" x14ac:dyDescent="0.35">
      <c r="A11" s="183"/>
      <c r="B11" s="353" t="s">
        <v>38</v>
      </c>
      <c r="C11" s="354"/>
      <c r="D11" s="354"/>
      <c r="E11" s="183"/>
      <c r="F11" s="184"/>
      <c r="G11" s="353" t="s">
        <v>39</v>
      </c>
      <c r="H11" s="353"/>
      <c r="I11" s="353"/>
      <c r="J11" s="353"/>
      <c r="K11" s="21"/>
      <c r="L11" s="21"/>
      <c r="M11" s="23"/>
      <c r="N11" s="23"/>
      <c r="O11" s="23"/>
      <c r="P11" s="23"/>
      <c r="Q11" s="23"/>
    </row>
    <row r="12" spans="1:17" ht="19.5" customHeight="1" thickBot="1" x14ac:dyDescent="0.35">
      <c r="A12" s="185" t="str">
        <f>Planner!C6</f>
        <v>RA Name:</v>
      </c>
      <c r="B12" s="347">
        <f>Planner!D6</f>
        <v>0</v>
      </c>
      <c r="C12" s="348"/>
      <c r="D12" s="349"/>
      <c r="E12" s="186"/>
      <c r="F12" s="185" t="str">
        <f>Planner!V6</f>
        <v>Warehouse:</v>
      </c>
      <c r="G12" s="347">
        <f>Planner!W6</f>
        <v>0</v>
      </c>
      <c r="H12" s="348"/>
      <c r="I12" s="348"/>
      <c r="J12" s="349"/>
      <c r="K12" s="12"/>
      <c r="L12" s="12"/>
      <c r="M12" s="13"/>
      <c r="N12" s="13"/>
      <c r="O12" s="13"/>
      <c r="P12" s="13"/>
      <c r="Q12" s="13"/>
    </row>
    <row r="13" spans="1:17" ht="19.5" customHeight="1" thickBot="1" x14ac:dyDescent="0.35">
      <c r="A13" s="185" t="str">
        <f>Planner!C7</f>
        <v>RA Number:</v>
      </c>
      <c r="B13" s="350">
        <f>Planner!D7</f>
        <v>0</v>
      </c>
      <c r="C13" s="351"/>
      <c r="D13" s="352"/>
      <c r="E13" s="186"/>
      <c r="F13" s="185"/>
      <c r="G13" s="347">
        <f>Planner!W7</f>
        <v>0</v>
      </c>
      <c r="H13" s="348"/>
      <c r="I13" s="348"/>
      <c r="J13" s="349"/>
      <c r="K13" s="12"/>
      <c r="L13" s="12"/>
      <c r="M13" s="13"/>
      <c r="N13" s="13"/>
      <c r="O13" s="13"/>
      <c r="P13" s="13"/>
      <c r="Q13" s="13"/>
    </row>
    <row r="14" spans="1:17" ht="19.5" customHeight="1" thickBot="1" x14ac:dyDescent="0.35">
      <c r="A14" s="185" t="str">
        <f>Planner!C8</f>
        <v>RA COOP :</v>
      </c>
      <c r="B14" s="187">
        <f>Planner!D8</f>
        <v>0</v>
      </c>
      <c r="C14" s="188"/>
      <c r="D14" s="189"/>
      <c r="E14" s="186"/>
      <c r="F14" s="185"/>
      <c r="G14" s="347">
        <f>Planner!W8</f>
        <v>0</v>
      </c>
      <c r="H14" s="348"/>
      <c r="I14" s="348"/>
      <c r="J14" s="349"/>
      <c r="K14" s="12"/>
      <c r="L14" s="12"/>
      <c r="M14" s="13"/>
      <c r="N14" s="13"/>
      <c r="O14" s="13"/>
      <c r="P14" s="13"/>
      <c r="Q14" s="13"/>
    </row>
    <row r="15" spans="1:17" ht="19.5" customHeight="1" thickBot="1" x14ac:dyDescent="0.35">
      <c r="A15" s="185" t="str">
        <f>Planner!C9</f>
        <v>Address:</v>
      </c>
      <c r="B15" s="350">
        <f>Planner!D9</f>
        <v>0</v>
      </c>
      <c r="C15" s="351"/>
      <c r="D15" s="352"/>
      <c r="E15" s="186"/>
      <c r="F15" s="185" t="str">
        <f>Planner!V9</f>
        <v>Address:</v>
      </c>
      <c r="G15" s="347">
        <f>Planner!W9</f>
        <v>0</v>
      </c>
      <c r="H15" s="348"/>
      <c r="I15" s="348"/>
      <c r="J15" s="349"/>
      <c r="K15" s="12"/>
      <c r="L15" s="12"/>
      <c r="N15" s="13"/>
      <c r="O15" s="13"/>
      <c r="P15" s="13"/>
      <c r="Q15" s="13"/>
    </row>
    <row r="16" spans="1:17" ht="19.5" customHeight="1" thickBot="1" x14ac:dyDescent="0.35">
      <c r="A16" s="185" t="str">
        <f>Planner!C10</f>
        <v>City/State/Zip:</v>
      </c>
      <c r="B16" s="350">
        <f>Planner!D10</f>
        <v>0</v>
      </c>
      <c r="C16" s="351"/>
      <c r="D16" s="352"/>
      <c r="E16" s="186"/>
      <c r="F16" s="185" t="str">
        <f>Planner!V10</f>
        <v>City/State/Zip:</v>
      </c>
      <c r="G16" s="347">
        <f>Planner!W10</f>
        <v>0</v>
      </c>
      <c r="H16" s="348"/>
      <c r="I16" s="348"/>
      <c r="J16" s="349"/>
      <c r="K16" s="12"/>
      <c r="L16" s="12"/>
      <c r="N16" s="13"/>
      <c r="O16" s="13"/>
      <c r="P16" s="13"/>
      <c r="Q16" s="13"/>
    </row>
    <row r="17" spans="1:17" ht="19.5" customHeight="1" thickBot="1" x14ac:dyDescent="0.35">
      <c r="A17" s="185" t="str">
        <f>Planner!C11</f>
        <v xml:space="preserve">Contact: </v>
      </c>
      <c r="B17" s="350">
        <f>Planner!D11</f>
        <v>0</v>
      </c>
      <c r="C17" s="351"/>
      <c r="D17" s="352"/>
      <c r="E17" s="186"/>
      <c r="F17" s="185" t="str">
        <f>Planner!V11</f>
        <v xml:space="preserve">Contact: </v>
      </c>
      <c r="G17" s="347">
        <f>Planner!W11</f>
        <v>0</v>
      </c>
      <c r="H17" s="348"/>
      <c r="I17" s="348"/>
      <c r="J17" s="349"/>
      <c r="K17" s="12"/>
      <c r="L17" s="12"/>
      <c r="N17" s="13"/>
      <c r="O17" s="13"/>
      <c r="P17" s="13"/>
      <c r="Q17" s="13"/>
    </row>
    <row r="18" spans="1:17" ht="19.5" customHeight="1" thickBot="1" x14ac:dyDescent="0.35">
      <c r="A18" s="185" t="str">
        <f>Planner!C12</f>
        <v>Telephone:</v>
      </c>
      <c r="B18" s="350">
        <f>Planner!D12</f>
        <v>0</v>
      </c>
      <c r="C18" s="351"/>
      <c r="D18" s="352"/>
      <c r="E18" s="186"/>
      <c r="F18" s="185" t="str">
        <f>Planner!V12</f>
        <v>Telephone:</v>
      </c>
      <c r="G18" s="347">
        <f>Planner!W12</f>
        <v>0</v>
      </c>
      <c r="H18" s="348"/>
      <c r="I18" s="348"/>
      <c r="J18" s="349"/>
      <c r="K18" s="12"/>
      <c r="L18" s="12"/>
      <c r="N18" s="13"/>
      <c r="O18" s="13"/>
      <c r="P18" s="13"/>
      <c r="Q18" s="13"/>
    </row>
    <row r="19" spans="1:17" ht="19.5" customHeight="1" x14ac:dyDescent="0.3">
      <c r="A19" s="185" t="str">
        <f>Planner!C13</f>
        <v>Email:</v>
      </c>
      <c r="B19" s="350">
        <f>Planner!D13</f>
        <v>0</v>
      </c>
      <c r="C19" s="351"/>
      <c r="D19" s="352"/>
      <c r="E19" s="186"/>
      <c r="F19" s="185" t="str">
        <f>Planner!V13</f>
        <v>Email:</v>
      </c>
      <c r="G19" s="347">
        <f>Planner!W13</f>
        <v>0</v>
      </c>
      <c r="H19" s="348"/>
      <c r="I19" s="348"/>
      <c r="J19" s="349"/>
      <c r="K19" s="12"/>
      <c r="L19" s="12"/>
      <c r="M19" s="13"/>
      <c r="N19" s="13"/>
      <c r="O19" s="13"/>
      <c r="P19" s="13"/>
      <c r="Q19" s="13"/>
    </row>
    <row r="20" spans="1:17" ht="15.6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  <c r="P20" s="13"/>
      <c r="Q20" s="13"/>
    </row>
    <row r="21" spans="1:17" ht="9" customHeight="1" thickBot="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12"/>
      <c r="M21" s="13"/>
      <c r="N21" s="13"/>
      <c r="O21" s="13"/>
      <c r="P21" s="13"/>
      <c r="Q21" s="13"/>
    </row>
    <row r="22" spans="1:17" ht="18" customHeight="1" x14ac:dyDescent="0.3">
      <c r="A22" s="190"/>
      <c r="B22" s="191"/>
      <c r="C22" s="192" t="s">
        <v>40</v>
      </c>
      <c r="D22" s="191"/>
      <c r="E22" s="355" t="s">
        <v>86</v>
      </c>
      <c r="F22" s="27" t="s">
        <v>30</v>
      </c>
      <c r="G22" s="28"/>
      <c r="H22" s="27"/>
      <c r="I22" s="26"/>
      <c r="J22" s="27" t="s">
        <v>89</v>
      </c>
      <c r="K22" s="29"/>
      <c r="L22" s="12"/>
      <c r="M22" s="13"/>
      <c r="N22" s="13"/>
      <c r="O22" s="13"/>
      <c r="P22" s="13"/>
      <c r="Q22" s="13"/>
    </row>
    <row r="23" spans="1:17" ht="18" customHeight="1" x14ac:dyDescent="0.3">
      <c r="A23" s="42" t="s">
        <v>42</v>
      </c>
      <c r="B23" s="43" t="s">
        <v>31</v>
      </c>
      <c r="C23" s="43" t="s">
        <v>43</v>
      </c>
      <c r="D23" s="44"/>
      <c r="E23" s="356"/>
      <c r="F23" s="43" t="s">
        <v>41</v>
      </c>
      <c r="G23" s="193" t="s">
        <v>45</v>
      </c>
      <c r="H23" s="43" t="s">
        <v>46</v>
      </c>
      <c r="I23" s="43" t="s">
        <v>45</v>
      </c>
      <c r="J23" s="43" t="s">
        <v>47</v>
      </c>
      <c r="K23" s="58" t="s">
        <v>44</v>
      </c>
      <c r="L23" s="12"/>
      <c r="M23" s="13"/>
      <c r="N23" s="13"/>
      <c r="O23" s="13"/>
      <c r="P23" s="13"/>
      <c r="Q23" s="13"/>
    </row>
    <row r="24" spans="1:17" ht="18" customHeight="1" thickBot="1" x14ac:dyDescent="0.35">
      <c r="A24" s="162" t="s">
        <v>48</v>
      </c>
      <c r="B24" s="163" t="s">
        <v>49</v>
      </c>
      <c r="C24" s="163" t="s">
        <v>87</v>
      </c>
      <c r="D24" s="163" t="s">
        <v>7</v>
      </c>
      <c r="E24" s="357"/>
      <c r="F24" s="163" t="s">
        <v>32</v>
      </c>
      <c r="G24" s="194" t="s">
        <v>40</v>
      </c>
      <c r="H24" s="163" t="s">
        <v>50</v>
      </c>
      <c r="I24" s="163" t="s">
        <v>51</v>
      </c>
      <c r="J24" s="163" t="s">
        <v>31</v>
      </c>
      <c r="K24" s="164" t="s">
        <v>88</v>
      </c>
      <c r="L24" s="12"/>
      <c r="M24" s="13"/>
      <c r="N24" s="13"/>
      <c r="O24" s="13"/>
      <c r="P24" s="13"/>
      <c r="Q24" s="13"/>
    </row>
    <row r="25" spans="1:17" ht="15.6" x14ac:dyDescent="0.3">
      <c r="A25" s="165" t="s">
        <v>52</v>
      </c>
      <c r="B25" s="166"/>
      <c r="C25" s="166"/>
      <c r="D25" s="167"/>
      <c r="E25" s="168"/>
      <c r="F25" s="195"/>
      <c r="G25" s="169"/>
      <c r="H25" s="169"/>
      <c r="I25" s="170"/>
      <c r="J25" s="168"/>
      <c r="K25" s="171"/>
      <c r="L25" s="12"/>
      <c r="M25" s="13"/>
      <c r="N25" s="13"/>
      <c r="O25" s="13"/>
      <c r="P25" s="13"/>
      <c r="Q25" s="13"/>
    </row>
    <row r="26" spans="1:17" ht="15.6" x14ac:dyDescent="0.3">
      <c r="A26" s="45">
        <v>73001</v>
      </c>
      <c r="B26" s="46">
        <v>240</v>
      </c>
      <c r="C26" s="46">
        <v>42.9</v>
      </c>
      <c r="D26" s="47" t="s">
        <v>8</v>
      </c>
      <c r="E26" s="48">
        <v>45.98</v>
      </c>
      <c r="F26" s="196">
        <v>5</v>
      </c>
      <c r="G26" s="59">
        <v>130.19999999999999</v>
      </c>
      <c r="H26" s="59">
        <f>+G26*F26</f>
        <v>651</v>
      </c>
      <c r="I26" s="60">
        <f>G26/B26</f>
        <v>0.54249999999999998</v>
      </c>
      <c r="J26" s="61">
        <f>F26*B26</f>
        <v>1200</v>
      </c>
      <c r="K26" s="62">
        <f>F26*E26</f>
        <v>229.89999999999998</v>
      </c>
      <c r="L26" s="12"/>
      <c r="M26" s="13"/>
      <c r="N26" s="13"/>
      <c r="O26" s="13"/>
      <c r="P26" s="13"/>
      <c r="Q26" s="13"/>
    </row>
    <row r="27" spans="1:17" ht="15.6" x14ac:dyDescent="0.3">
      <c r="A27" s="49"/>
      <c r="B27" s="50"/>
      <c r="C27" s="50"/>
      <c r="D27" s="51"/>
      <c r="E27" s="52"/>
      <c r="F27" s="197"/>
      <c r="G27" s="198"/>
      <c r="H27" s="63"/>
      <c r="I27" s="64"/>
      <c r="J27" s="65"/>
      <c r="K27" s="66"/>
      <c r="L27" s="12"/>
      <c r="M27" s="13"/>
      <c r="N27" s="13"/>
      <c r="O27" s="13"/>
      <c r="P27" s="13"/>
      <c r="Q27" s="13"/>
    </row>
    <row r="28" spans="1:17" ht="19.5" customHeight="1" x14ac:dyDescent="0.3">
      <c r="A28" s="53">
        <v>72001</v>
      </c>
      <c r="B28" s="54">
        <f>VLOOKUP($A28,Calculator!$A:$K,4,FALSE)</f>
        <v>176</v>
      </c>
      <c r="C28" s="172">
        <f>VLOOKUP(A28,'SEPDS - SY23-24'!$D:$M,3,FALSE)</f>
        <v>42.9</v>
      </c>
      <c r="D28" s="55" t="str">
        <f>VLOOKUP($A28,Calculator!$A:$K,2,FALSE)</f>
        <v>AFS Whole GrainTangerine Chicken</v>
      </c>
      <c r="E28" s="56">
        <f>VLOOKUP($A28,Calculator!$A:$K,5,FALSE)</f>
        <v>34.65</v>
      </c>
      <c r="F28" s="3"/>
      <c r="G28" s="4"/>
      <c r="H28" s="67">
        <f>F28*G28</f>
        <v>0</v>
      </c>
      <c r="I28" s="68">
        <f>G28/B28</f>
        <v>0</v>
      </c>
      <c r="J28" s="69">
        <f>B28*F28</f>
        <v>0</v>
      </c>
      <c r="K28" s="70">
        <f>E28*F28</f>
        <v>0</v>
      </c>
      <c r="L28" s="12"/>
      <c r="M28" s="55"/>
      <c r="N28" s="13"/>
      <c r="O28" s="13"/>
      <c r="P28" s="13"/>
      <c r="Q28" s="13"/>
    </row>
    <row r="29" spans="1:17" ht="19.5" customHeight="1" x14ac:dyDescent="0.3">
      <c r="A29" s="53">
        <v>72003</v>
      </c>
      <c r="B29" s="54">
        <f>VLOOKUP($A29,Calculator!$A:$K,4,FALSE)</f>
        <v>176</v>
      </c>
      <c r="C29" s="172">
        <f>VLOOKUP(A29,'SEPDS - SY23-24'!$D:$M,3,FALSE)</f>
        <v>42.9</v>
      </c>
      <c r="D29" s="55" t="str">
        <f>VLOOKUP($A29,Calculator!$A:$K,2,FALSE)</f>
        <v>AFS Whole Grain General Tso's Chicken</v>
      </c>
      <c r="E29" s="56">
        <f>VLOOKUP($A29,Calculator!$A:$K,5,FALSE)</f>
        <v>34.65</v>
      </c>
      <c r="F29" s="3"/>
      <c r="G29" s="4"/>
      <c r="H29" s="67">
        <f t="shared" ref="H29:H39" si="0">F29*G29</f>
        <v>0</v>
      </c>
      <c r="I29" s="68">
        <f>G29/B29</f>
        <v>0</v>
      </c>
      <c r="J29" s="69">
        <f t="shared" ref="J29:J39" si="1">B29*F29</f>
        <v>0</v>
      </c>
      <c r="K29" s="70">
        <f t="shared" ref="K29:K39" si="2">E29*F29</f>
        <v>0</v>
      </c>
      <c r="L29" s="12"/>
      <c r="M29" s="13"/>
      <c r="N29" s="13"/>
      <c r="O29" s="13"/>
      <c r="P29" s="13"/>
      <c r="Q29" s="13"/>
    </row>
    <row r="30" spans="1:17" ht="19.5" customHeight="1" x14ac:dyDescent="0.3">
      <c r="A30" s="53">
        <v>72005</v>
      </c>
      <c r="B30" s="54">
        <f>VLOOKUP($A30,Calculator!$A:$K,4,FALSE)</f>
        <v>176</v>
      </c>
      <c r="C30" s="172">
        <f>VLOOKUP(A30,'SEPDS - SY23-24'!$D:$M,3,FALSE)</f>
        <v>42.9</v>
      </c>
      <c r="D30" s="55" t="str">
        <f>VLOOKUP($A30,Calculator!$A:$K,2,FALSE)</f>
        <v>AFS Whole Grain Japanese Cherry Blossom
Sweet n Sour Chicken</v>
      </c>
      <c r="E30" s="56">
        <f>VLOOKUP($A30,Calculator!$A:$K,5,FALSE)</f>
        <v>34.65</v>
      </c>
      <c r="F30" s="3"/>
      <c r="G30" s="4"/>
      <c r="H30" s="67">
        <f t="shared" si="0"/>
        <v>0</v>
      </c>
      <c r="I30" s="68">
        <f>G30/B30</f>
        <v>0</v>
      </c>
      <c r="J30" s="69">
        <f t="shared" si="1"/>
        <v>0</v>
      </c>
      <c r="K30" s="70">
        <f t="shared" si="2"/>
        <v>0</v>
      </c>
      <c r="L30" s="12"/>
      <c r="M30" s="13"/>
      <c r="N30" s="13"/>
      <c r="O30" s="13"/>
      <c r="P30" s="13"/>
      <c r="Q30" s="13"/>
    </row>
    <row r="31" spans="1:17" ht="19.5" customHeight="1" x14ac:dyDescent="0.3">
      <c r="A31" s="53">
        <v>72013</v>
      </c>
      <c r="B31" s="54">
        <f>VLOOKUP($A31,Calculator!$A:$K,4,FALSE)</f>
        <v>176</v>
      </c>
      <c r="C31" s="172">
        <f>VLOOKUP(A31,'SEPDS - SY23-24'!$D:$M,3,FALSE)</f>
        <v>42.9</v>
      </c>
      <c r="D31" s="55" t="str">
        <f>VLOOKUP($A31,Calculator!$A:$K,2,FALSE)</f>
        <v>AFS Sriracha Honey Chicken</v>
      </c>
      <c r="E31" s="56">
        <f>VLOOKUP($A31,Calculator!$A:$K,5,FALSE)</f>
        <v>34.65</v>
      </c>
      <c r="F31" s="3"/>
      <c r="G31" s="4"/>
      <c r="H31" s="67">
        <f t="shared" si="0"/>
        <v>0</v>
      </c>
      <c r="I31" s="68">
        <f t="shared" ref="I31:I39" si="3">G31/B31</f>
        <v>0</v>
      </c>
      <c r="J31" s="69">
        <f t="shared" si="1"/>
        <v>0</v>
      </c>
      <c r="K31" s="70">
        <f t="shared" si="2"/>
        <v>0</v>
      </c>
      <c r="L31" s="12"/>
      <c r="M31" s="13"/>
      <c r="N31" s="13"/>
      <c r="O31" s="13"/>
      <c r="P31" s="13"/>
      <c r="Q31" s="13"/>
    </row>
    <row r="32" spans="1:17" ht="19.5" customHeight="1" x14ac:dyDescent="0.3">
      <c r="A32" s="53">
        <v>73001</v>
      </c>
      <c r="B32" s="54">
        <f>VLOOKUP($A32,Calculator!$A:$K,4,FALSE)</f>
        <v>240</v>
      </c>
      <c r="C32" s="172">
        <f>VLOOKUP(A32,'SEPDS - SY23-24'!$D:$M,3,FALSE)</f>
        <v>42.9</v>
      </c>
      <c r="D32" s="55" t="str">
        <f>VLOOKUP($A32,Calculator!$A:$K,2,FALSE)</f>
        <v>AFS Gluten Free Teriyaki Chicken</v>
      </c>
      <c r="E32" s="56">
        <f>VLOOKUP($A32,Calculator!$A:$K,5,FALSE)</f>
        <v>45.98</v>
      </c>
      <c r="F32" s="3"/>
      <c r="G32" s="4"/>
      <c r="H32" s="67">
        <f t="shared" si="0"/>
        <v>0</v>
      </c>
      <c r="I32" s="68">
        <f t="shared" si="3"/>
        <v>0</v>
      </c>
      <c r="J32" s="69">
        <f t="shared" si="1"/>
        <v>0</v>
      </c>
      <c r="K32" s="70">
        <f t="shared" si="2"/>
        <v>0</v>
      </c>
      <c r="L32" s="12"/>
      <c r="M32" s="13"/>
      <c r="N32" s="13"/>
      <c r="O32" s="13"/>
      <c r="P32" s="13"/>
      <c r="Q32" s="13"/>
    </row>
    <row r="33" spans="1:17" ht="19.5" customHeight="1" x14ac:dyDescent="0.3">
      <c r="A33" s="53">
        <v>73002</v>
      </c>
      <c r="B33" s="54">
        <f>VLOOKUP($A33,Calculator!$A:$K,4,FALSE)</f>
        <v>240</v>
      </c>
      <c r="C33" s="172">
        <f>VLOOKUP(A33,'SEPDS - SY23-24'!$D:$M,3,FALSE)</f>
        <v>42.9</v>
      </c>
      <c r="D33" s="55" t="str">
        <f>VLOOKUP($A33,Calculator!$A:$K,2,FALSE)</f>
        <v>AFS New Orleans Cajun Chicken</v>
      </c>
      <c r="E33" s="56">
        <f>VLOOKUP($A33,Calculator!$A:$K,5,FALSE)</f>
        <v>45.98</v>
      </c>
      <c r="F33" s="3"/>
      <c r="G33" s="4"/>
      <c r="H33" s="67">
        <f t="shared" si="0"/>
        <v>0</v>
      </c>
      <c r="I33" s="68">
        <f t="shared" si="3"/>
        <v>0</v>
      </c>
      <c r="J33" s="69">
        <f t="shared" si="1"/>
        <v>0</v>
      </c>
      <c r="K33" s="70">
        <f t="shared" si="2"/>
        <v>0</v>
      </c>
      <c r="L33" s="12"/>
      <c r="M33" s="13"/>
      <c r="N33" s="13"/>
      <c r="O33" s="13"/>
      <c r="P33" s="13"/>
      <c r="Q33" s="13"/>
    </row>
    <row r="34" spans="1:17" ht="19.5" customHeight="1" x14ac:dyDescent="0.3">
      <c r="A34" s="53">
        <v>8120010</v>
      </c>
      <c r="B34" s="54">
        <f>VLOOKUP($A34,Calculator!$A:$K,4,FALSE)</f>
        <v>240</v>
      </c>
      <c r="C34" s="172">
        <f>VLOOKUP(A34,'SEPDS - SY23-24'!$D:$M,3,FALSE)</f>
        <v>43.28</v>
      </c>
      <c r="D34" s="55" t="str">
        <f>VLOOKUP($A34,Calculator!$A:$K,2,FALSE)</f>
        <v>Aahar Chicken Tikka Masala</v>
      </c>
      <c r="E34" s="56">
        <f>VLOOKUP($A34,Calculator!$A:$K,5,FALSE)</f>
        <v>45.98</v>
      </c>
      <c r="F34" s="3"/>
      <c r="G34" s="4"/>
      <c r="H34" s="67">
        <f t="shared" ref="H34" si="4">F34*G34</f>
        <v>0</v>
      </c>
      <c r="I34" s="68">
        <f t="shared" ref="I34" si="5">G34/B34</f>
        <v>0</v>
      </c>
      <c r="J34" s="69">
        <f t="shared" ref="J34" si="6">B34*F34</f>
        <v>0</v>
      </c>
      <c r="K34" s="70">
        <f t="shared" ref="K34" si="7">E34*F34</f>
        <v>0</v>
      </c>
      <c r="L34" s="12"/>
      <c r="M34" s="13"/>
      <c r="N34" s="13"/>
      <c r="O34" s="13"/>
      <c r="P34" s="13"/>
      <c r="Q34" s="13"/>
    </row>
    <row r="35" spans="1:17" ht="19.5" customHeight="1" x14ac:dyDescent="0.3">
      <c r="A35" s="53">
        <v>470490</v>
      </c>
      <c r="B35" s="54">
        <f>VLOOKUP($A35,Calculator!$A:$K,4,FALSE)</f>
        <v>293</v>
      </c>
      <c r="C35" s="172">
        <f>VLOOKUP(A35,'SEPDS - SY23-24'!$D:$M,3,FALSE)</f>
        <v>37</v>
      </c>
      <c r="D35" s="55" t="str">
        <f>VLOOKUP($A35,Calculator!$A:$K,2,FALSE)</f>
        <v>Comida Vida  Chicken Shreds</v>
      </c>
      <c r="E35" s="56">
        <f>VLOOKUP($A35,Calculator!$A:$K,5,FALSE)</f>
        <v>52.56</v>
      </c>
      <c r="F35" s="3"/>
      <c r="G35" s="4"/>
      <c r="H35" s="67">
        <f>F35*G35</f>
        <v>0</v>
      </c>
      <c r="I35" s="68">
        <f>G35/B35</f>
        <v>0</v>
      </c>
      <c r="J35" s="69">
        <f>B35*F35</f>
        <v>0</v>
      </c>
      <c r="K35" s="70">
        <f>E35*F35</f>
        <v>0</v>
      </c>
      <c r="L35" s="12"/>
      <c r="M35" s="13"/>
      <c r="N35" s="13"/>
      <c r="O35" s="13"/>
      <c r="P35" s="13"/>
      <c r="Q35" s="13"/>
    </row>
    <row r="36" spans="1:17" ht="19.5" customHeight="1" x14ac:dyDescent="0.3">
      <c r="A36" s="53">
        <v>471005</v>
      </c>
      <c r="B36" s="54">
        <f>VLOOKUP($A36,Calculator!$A:$K,4,FALSE)</f>
        <v>192</v>
      </c>
      <c r="C36" s="172">
        <f>VLOOKUP(A36,'SEPDS - SY23-24'!$D:$M,3,FALSE)</f>
        <v>30</v>
      </c>
      <c r="D36" s="55" t="str">
        <f>VLOOKUP($A36,Calculator!$A:$K,2,FALSE)</f>
        <v>Comida Vida  Shredded Chicken &amp; Cheese Tamale</v>
      </c>
      <c r="E36" s="56">
        <f>VLOOKUP($A36,Calculator!$A:$K,5,FALSE)</f>
        <v>11.92</v>
      </c>
      <c r="F36" s="3"/>
      <c r="G36" s="4"/>
      <c r="H36" s="67">
        <f t="shared" si="0"/>
        <v>0</v>
      </c>
      <c r="I36" s="68">
        <f t="shared" si="3"/>
        <v>0</v>
      </c>
      <c r="J36" s="69">
        <f t="shared" si="1"/>
        <v>0</v>
      </c>
      <c r="K36" s="70">
        <f t="shared" si="2"/>
        <v>0</v>
      </c>
      <c r="L36" s="12"/>
      <c r="M36" s="13"/>
      <c r="N36" s="13"/>
      <c r="O36" s="13"/>
      <c r="P36" s="13"/>
      <c r="Q36" s="13"/>
    </row>
    <row r="37" spans="1:17" ht="19.5" customHeight="1" x14ac:dyDescent="0.3">
      <c r="A37" s="53">
        <v>471045</v>
      </c>
      <c r="B37" s="54">
        <f>VLOOKUP($A37,Calculator!$A:$K,4,FALSE)</f>
        <v>253</v>
      </c>
      <c r="C37" s="172">
        <f>VLOOKUP(A37,'SEPDS - SY23-24'!$D:$M,3,FALSE)</f>
        <v>40.159999999999997</v>
      </c>
      <c r="D37" s="55" t="str">
        <f>VLOOKUP($A37,Calculator!$A:$K,2,FALSE)</f>
        <v>Comida Vida  Shredded Chicken Tinga</v>
      </c>
      <c r="E37" s="56">
        <f>VLOOKUP($A37,Calculator!$A:$K,5,FALSE)</f>
        <v>45.46</v>
      </c>
      <c r="F37" s="3"/>
      <c r="G37" s="4"/>
      <c r="H37" s="67">
        <f t="shared" si="0"/>
        <v>0</v>
      </c>
      <c r="I37" s="68">
        <f t="shared" si="3"/>
        <v>0</v>
      </c>
      <c r="J37" s="69">
        <f t="shared" si="1"/>
        <v>0</v>
      </c>
      <c r="K37" s="70">
        <f t="shared" si="2"/>
        <v>0</v>
      </c>
      <c r="L37" s="12"/>
      <c r="M37" s="13"/>
      <c r="N37" s="13"/>
      <c r="O37" s="13"/>
      <c r="P37" s="13"/>
      <c r="Q37" s="13"/>
    </row>
    <row r="38" spans="1:17" ht="19.5" customHeight="1" x14ac:dyDescent="0.3">
      <c r="A38" s="57">
        <v>74002</v>
      </c>
      <c r="B38" s="54">
        <f>VLOOKUP($A38,Calculator!$A:$K,4,FALSE)</f>
        <v>298</v>
      </c>
      <c r="C38" s="172">
        <f>VLOOKUP(A38,'SEPDS - SY23-24'!$D:$M,3,FALSE)</f>
        <v>38</v>
      </c>
      <c r="D38" s="55" t="str">
        <f>VLOOKUP($A38,Calculator!$A:$K,2,FALSE)</f>
        <v>AFS Beef Strips</v>
      </c>
      <c r="E38" s="56">
        <f>VLOOKUP($A38,Calculator!$A:$K,5,FALSE)</f>
        <v>47.83</v>
      </c>
      <c r="F38" s="3"/>
      <c r="G38" s="4"/>
      <c r="H38" s="67">
        <f t="shared" si="0"/>
        <v>0</v>
      </c>
      <c r="I38" s="68">
        <f t="shared" si="3"/>
        <v>0</v>
      </c>
      <c r="J38" s="69">
        <f t="shared" si="1"/>
        <v>0</v>
      </c>
      <c r="K38" s="70">
        <f t="shared" si="2"/>
        <v>0</v>
      </c>
      <c r="L38" s="12"/>
      <c r="M38" s="13"/>
      <c r="N38" s="13"/>
      <c r="O38" s="13"/>
      <c r="P38" s="13"/>
      <c r="Q38" s="13"/>
    </row>
    <row r="39" spans="1:17" ht="19.5" customHeight="1" x14ac:dyDescent="0.3">
      <c r="A39" s="57">
        <v>74003</v>
      </c>
      <c r="B39" s="54">
        <f>VLOOKUP($A39,Calculator!$A:$K,4,FALSE)</f>
        <v>152</v>
      </c>
      <c r="C39" s="172">
        <f>VLOOKUP(A39,'SEPDS - SY23-24'!$D:$M,3,FALSE)</f>
        <v>40.090000000000003</v>
      </c>
      <c r="D39" s="55" t="str">
        <f>VLOOKUP($A39,Calculator!$A:$K,2,FALSE)</f>
        <v>AFS Teriyaki Beef</v>
      </c>
      <c r="E39" s="56">
        <f>VLOOKUP($A39,Calculator!$A:$K,5,FALSE)</f>
        <v>30.62</v>
      </c>
      <c r="F39" s="3"/>
      <c r="G39" s="4"/>
      <c r="H39" s="67">
        <f t="shared" si="0"/>
        <v>0</v>
      </c>
      <c r="I39" s="68">
        <f t="shared" si="3"/>
        <v>0</v>
      </c>
      <c r="J39" s="69">
        <f t="shared" si="1"/>
        <v>0</v>
      </c>
      <c r="K39" s="70">
        <f t="shared" si="2"/>
        <v>0</v>
      </c>
      <c r="L39" s="12"/>
      <c r="M39" s="13"/>
      <c r="N39" s="13"/>
      <c r="O39" s="13"/>
      <c r="P39" s="13"/>
      <c r="Q39" s="13"/>
    </row>
    <row r="40" spans="1:17" ht="19.5" customHeight="1" x14ac:dyDescent="0.3">
      <c r="A40" s="57">
        <v>470495</v>
      </c>
      <c r="B40" s="54">
        <f>VLOOKUP($A40,Calculator!$A:$K,4,FALSE)</f>
        <v>244</v>
      </c>
      <c r="C40" s="172">
        <f>VLOOKUP(A40,'SEPDS - SY23-24'!$D:$M,3,FALSE)</f>
        <v>36</v>
      </c>
      <c r="D40" s="55" t="str">
        <f>VLOOKUP($A40,Calculator!$A:$K,2,FALSE)</f>
        <v>Comida Vida  Beef  Shreds</v>
      </c>
      <c r="E40" s="56">
        <f>VLOOKUP($A40,Calculator!$A:$K,5,FALSE)</f>
        <v>41.72</v>
      </c>
      <c r="F40" s="3"/>
      <c r="G40" s="4"/>
      <c r="H40" s="67">
        <f>F40*G40</f>
        <v>0</v>
      </c>
      <c r="I40" s="68">
        <f>G40/B40</f>
        <v>0</v>
      </c>
      <c r="J40" s="69">
        <f>B40*F40</f>
        <v>0</v>
      </c>
      <c r="K40" s="70">
        <f>E40*F40</f>
        <v>0</v>
      </c>
      <c r="L40" s="12"/>
      <c r="M40" s="13"/>
      <c r="N40" s="13"/>
      <c r="O40" s="13"/>
      <c r="P40" s="13"/>
      <c r="Q40" s="13"/>
    </row>
    <row r="41" spans="1:17" ht="19.5" customHeight="1" thickBot="1" x14ac:dyDescent="0.35">
      <c r="A41" s="293">
        <v>471080</v>
      </c>
      <c r="B41" s="54">
        <f>VLOOKUP($A41,Calculator!$A:$K,4,FALSE)</f>
        <v>318</v>
      </c>
      <c r="C41" s="172">
        <f>VLOOKUP(A41,'SEPDS - SY23-24'!$D:$M,3,FALSE)</f>
        <v>40</v>
      </c>
      <c r="D41" s="55" t="str">
        <f>VLOOKUP($A41,Calculator!$A:$K,2,FALSE)</f>
        <v>Comida Vida Beef Barbacoa Shreds</v>
      </c>
      <c r="E41" s="56">
        <f>VLOOKUP($A41,Calculator!$A:$K,5,FALSE)</f>
        <v>45.22</v>
      </c>
      <c r="F41" s="3"/>
      <c r="G41" s="4"/>
      <c r="H41" s="67">
        <f>F41*G41</f>
        <v>0</v>
      </c>
      <c r="I41" s="68">
        <f>G41/B41</f>
        <v>0</v>
      </c>
      <c r="J41" s="69">
        <f>B41*F41</f>
        <v>0</v>
      </c>
      <c r="K41" s="70">
        <f>E41*F41</f>
        <v>0</v>
      </c>
      <c r="L41" s="12"/>
      <c r="M41" s="13"/>
      <c r="N41" s="13"/>
      <c r="O41" s="13"/>
      <c r="P41" s="13"/>
      <c r="Q41" s="13"/>
    </row>
    <row r="42" spans="1:17" ht="16.2" thickBot="1" x14ac:dyDescent="0.35">
      <c r="A42" s="207"/>
      <c r="B42" s="199"/>
      <c r="C42" s="199"/>
      <c r="D42" s="200"/>
      <c r="E42" s="201" t="s">
        <v>135</v>
      </c>
      <c r="F42" s="201">
        <f>SUM(F28:F41)</f>
        <v>0</v>
      </c>
      <c r="G42" s="202"/>
      <c r="H42" s="203">
        <f>SUM(H28:H41)</f>
        <v>0</v>
      </c>
      <c r="I42" s="204"/>
      <c r="J42" s="205">
        <f>SUM(J28:J41)</f>
        <v>0</v>
      </c>
      <c r="K42" s="206">
        <f>SUM(K28:K41)</f>
        <v>0</v>
      </c>
      <c r="L42" s="12"/>
      <c r="M42" s="13"/>
      <c r="N42" s="13"/>
      <c r="O42" s="13"/>
      <c r="P42" s="13"/>
      <c r="Q42" s="13"/>
    </row>
    <row r="43" spans="1:17" ht="15.6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7" ht="15.6" x14ac:dyDescent="0.3">
      <c r="A44" s="30" t="s">
        <v>53</v>
      </c>
      <c r="B44" s="31" t="s">
        <v>119</v>
      </c>
      <c r="C44" s="31"/>
      <c r="D44" s="32"/>
      <c r="E44" s="13"/>
      <c r="F44" s="33" t="s">
        <v>62</v>
      </c>
      <c r="G44" s="344"/>
      <c r="H44" s="344"/>
      <c r="I44" s="344"/>
      <c r="J44" s="344"/>
      <c r="K44" s="345"/>
      <c r="L44" s="13"/>
      <c r="M44" s="13"/>
    </row>
    <row r="45" spans="1:17" ht="15.6" x14ac:dyDescent="0.3">
      <c r="A45" s="34"/>
      <c r="B45" s="35" t="s">
        <v>120</v>
      </c>
      <c r="C45" s="35"/>
      <c r="D45" s="36"/>
      <c r="E45" s="13"/>
      <c r="F45" s="338"/>
      <c r="G45" s="339"/>
      <c r="H45" s="339"/>
      <c r="I45" s="339"/>
      <c r="J45" s="339"/>
      <c r="K45" s="340"/>
      <c r="L45" s="13"/>
      <c r="M45" s="13"/>
    </row>
    <row r="46" spans="1:17" ht="15.6" x14ac:dyDescent="0.3">
      <c r="A46" s="34" t="s">
        <v>54</v>
      </c>
      <c r="B46" s="31" t="s">
        <v>119</v>
      </c>
      <c r="C46" s="35"/>
      <c r="D46" s="36"/>
      <c r="E46" s="13"/>
      <c r="F46" s="338"/>
      <c r="G46" s="339"/>
      <c r="H46" s="339"/>
      <c r="I46" s="339"/>
      <c r="J46" s="339"/>
      <c r="K46" s="340"/>
      <c r="L46" s="13"/>
      <c r="M46" s="13"/>
    </row>
    <row r="47" spans="1:17" ht="15.6" x14ac:dyDescent="0.3">
      <c r="A47" s="37"/>
      <c r="B47" s="38" t="s">
        <v>144</v>
      </c>
      <c r="C47" s="39"/>
      <c r="D47" s="40"/>
      <c r="E47" s="13"/>
      <c r="F47" s="341"/>
      <c r="G47" s="342"/>
      <c r="H47" s="342"/>
      <c r="I47" s="342"/>
      <c r="J47" s="342"/>
      <c r="K47" s="343"/>
    </row>
    <row r="48" spans="1:17" ht="15.6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7" ht="15.6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7" ht="15.6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7" ht="14.4" x14ac:dyDescent="0.3">
      <c r="C51" s="41" t="s">
        <v>145</v>
      </c>
    </row>
    <row r="52" spans="1:17" ht="15.6" x14ac:dyDescent="0.3">
      <c r="L52" s="12"/>
      <c r="M52" s="13"/>
      <c r="N52" s="13"/>
      <c r="O52" s="13"/>
      <c r="P52" s="13"/>
      <c r="Q52" s="13"/>
    </row>
    <row r="53" spans="1:17" ht="15.6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3"/>
      <c r="N53" s="13"/>
      <c r="O53" s="13"/>
      <c r="P53" s="13"/>
      <c r="Q53" s="13"/>
    </row>
    <row r="54" spans="1:17" ht="15.6" x14ac:dyDescent="0.3">
      <c r="E54" s="12"/>
      <c r="F54" s="12"/>
      <c r="G54" s="12"/>
      <c r="H54" s="12"/>
      <c r="I54" s="12"/>
      <c r="J54" s="12"/>
      <c r="K54" s="12"/>
      <c r="L54" s="12"/>
      <c r="M54" s="13"/>
      <c r="N54" s="13"/>
      <c r="O54" s="13"/>
      <c r="P54" s="13"/>
      <c r="Q54" s="13"/>
    </row>
    <row r="55" spans="1:17" ht="15.6" x14ac:dyDescent="0.3">
      <c r="E55" s="12"/>
      <c r="F55" s="12"/>
      <c r="G55" s="12"/>
      <c r="H55" s="12"/>
      <c r="I55" s="12"/>
      <c r="J55" s="12"/>
      <c r="K55" s="12"/>
      <c r="L55" s="12"/>
      <c r="M55" s="13"/>
      <c r="N55" s="13"/>
      <c r="O55" s="13"/>
      <c r="P55" s="13"/>
      <c r="Q55" s="13"/>
    </row>
    <row r="56" spans="1:17" ht="15.6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/>
      <c r="N56" s="13"/>
      <c r="O56" s="13"/>
      <c r="P56" s="13"/>
      <c r="Q56" s="13"/>
    </row>
    <row r="57" spans="1:17" ht="15.6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3"/>
      <c r="O57" s="13"/>
      <c r="P57" s="13"/>
      <c r="Q57" s="13"/>
    </row>
    <row r="58" spans="1:17" ht="15.6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3"/>
      <c r="O58" s="13"/>
      <c r="P58" s="13"/>
      <c r="Q58" s="13"/>
    </row>
    <row r="59" spans="1:17" ht="15.6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3"/>
      <c r="N59" s="13"/>
      <c r="O59" s="13"/>
      <c r="P59" s="13"/>
      <c r="Q59" s="13"/>
    </row>
    <row r="60" spans="1:17" ht="15.6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</row>
    <row r="61" spans="1:17" ht="15.6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15.6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15.6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15.6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15.6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15.6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15.6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15.6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15.6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15.6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5.6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15.6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15.6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15.6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15.6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15.6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6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15.6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15.6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15.6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15.6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15.6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ht="15.6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15.6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15.6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15.6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15.6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15.6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15.6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5.6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15.6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15.6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15.6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15.6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15.6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15.6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15.6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15.6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15.6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15.6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15.6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15.6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15.6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15.6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15.6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5.6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15.6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15.6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15.6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15.6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15.6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15.6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5.6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5.6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15.6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15.6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15.6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15.6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15.6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15.6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15.6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15.6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15.6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5.6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15.6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15.6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15.6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15.6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15.6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15.6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15.6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15.6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15.6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15.6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ht="15.6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</row>
    <row r="136" spans="1:17" ht="15.6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</row>
    <row r="137" spans="1:17" ht="15.6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5.6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</row>
    <row r="139" spans="1:17" ht="15.6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</row>
    <row r="140" spans="1:17" ht="15.6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</row>
    <row r="141" spans="1:17" ht="15.6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15.6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15.6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15.6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15.6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</row>
    <row r="146" spans="1:17" ht="15.6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15.6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15.6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.6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15.6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15.6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15.6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5.6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15.6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5.6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15.6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15.6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15.6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15.6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15.6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15.6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15.6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15.6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15.6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15.6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15.6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15.6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15.6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15.6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15.6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15.6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15.6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15.6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15.6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15.6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15.6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15.6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15.6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15.6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15.6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15.6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15.6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15.6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15.6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5.6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15.6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15.6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15.6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15.6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15.6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15.6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15.6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15.6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15.6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15.6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15.6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15.6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15.6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15.6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ht="15.6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ht="15.6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ht="15.6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ht="15.6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ht="15.6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ht="15.6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ht="15.6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15.6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15.6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15.6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15.6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15.6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15.6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15.6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15.6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15.6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5.6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5.6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5.6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5.6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5.6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5.6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5.6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15.6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15.6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15.6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15.6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15.6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15.6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15.6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15.6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15.6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15.6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15.6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15.6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15.6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15.6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15.6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15.6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15.6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15.6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15.6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15.6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15.6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15.6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15.6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15.6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15.6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5.6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15.6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15.6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15.6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15.6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15.6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15.6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15.6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15.6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5.6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15.6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15.6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15.6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15.6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15.6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15.6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15.6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15.6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15.6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15.6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6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6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15.6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15.6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15.6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15.6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15.6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15.6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15.6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15.6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15.6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15.6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15.6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15.6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15.6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15.6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15.6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15.6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15.6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ht="15.6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</row>
    <row r="288" spans="1:17" ht="15.6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</row>
    <row r="289" spans="1:17" ht="15.6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</row>
    <row r="290" spans="1:17" ht="15.6" x14ac:dyDescent="0.3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</row>
    <row r="291" spans="1:17" ht="15.6" x14ac:dyDescent="0.3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15.6" x14ac:dyDescent="0.3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5.6" x14ac:dyDescent="0.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15.6" x14ac:dyDescent="0.3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15.6" x14ac:dyDescent="0.3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15.6" x14ac:dyDescent="0.3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15.6" x14ac:dyDescent="0.3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15.6" x14ac:dyDescent="0.3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15.6" x14ac:dyDescent="0.3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15.6" x14ac:dyDescent="0.3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15.6" x14ac:dyDescent="0.3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5.6" x14ac:dyDescent="0.3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5.6" x14ac:dyDescent="0.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15.6" x14ac:dyDescent="0.3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15.6" x14ac:dyDescent="0.3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15.6" x14ac:dyDescent="0.3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15.6" x14ac:dyDescent="0.3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15.6" x14ac:dyDescent="0.3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15.6" x14ac:dyDescent="0.3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15.6" x14ac:dyDescent="0.3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15.6" x14ac:dyDescent="0.3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15.6" x14ac:dyDescent="0.3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15.6" x14ac:dyDescent="0.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15.6" x14ac:dyDescent="0.3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15.6" x14ac:dyDescent="0.3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15.6" x14ac:dyDescent="0.3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15.6" x14ac:dyDescent="0.3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15.6" x14ac:dyDescent="0.3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15.6" x14ac:dyDescent="0.3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15.6" x14ac:dyDescent="0.3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15.6" x14ac:dyDescent="0.3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15.6" x14ac:dyDescent="0.3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15.6" x14ac:dyDescent="0.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15.6" x14ac:dyDescent="0.3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15.6" x14ac:dyDescent="0.3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5.6" x14ac:dyDescent="0.3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15.6" x14ac:dyDescent="0.3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15.6" x14ac:dyDescent="0.3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5.6" x14ac:dyDescent="0.3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15.6" x14ac:dyDescent="0.3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15.6" x14ac:dyDescent="0.3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15.6" x14ac:dyDescent="0.3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15.6" x14ac:dyDescent="0.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15.6" x14ac:dyDescent="0.3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15.6" x14ac:dyDescent="0.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15.6" x14ac:dyDescent="0.3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15.6" x14ac:dyDescent="0.3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15.6" x14ac:dyDescent="0.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15.6" x14ac:dyDescent="0.3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ht="15.6" x14ac:dyDescent="0.3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ht="15.6" x14ac:dyDescent="0.3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ht="15.6" x14ac:dyDescent="0.3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ht="15.6" x14ac:dyDescent="0.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ht="15.6" x14ac:dyDescent="0.3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ht="15.6" x14ac:dyDescent="0.3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ht="15.6" x14ac:dyDescent="0.3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15.6" x14ac:dyDescent="0.3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15.6" x14ac:dyDescent="0.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15.6" x14ac:dyDescent="0.3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15.6" x14ac:dyDescent="0.3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15.6" x14ac:dyDescent="0.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15.6" x14ac:dyDescent="0.3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15.6" x14ac:dyDescent="0.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15.6" x14ac:dyDescent="0.3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15.6" x14ac:dyDescent="0.3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5.6" x14ac:dyDescent="0.3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5.6" x14ac:dyDescent="0.3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15.6" x14ac:dyDescent="0.3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15.6" x14ac:dyDescent="0.3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15.6" x14ac:dyDescent="0.3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15.6" x14ac:dyDescent="0.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15.6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15.6" x14ac:dyDescent="0.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15.6" x14ac:dyDescent="0.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5.6" x14ac:dyDescent="0.3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15.6" x14ac:dyDescent="0.3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15.6" x14ac:dyDescent="0.3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15.6" x14ac:dyDescent="0.3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15.6" x14ac:dyDescent="0.3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15.6" x14ac:dyDescent="0.3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15.6" x14ac:dyDescent="0.3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15.6" x14ac:dyDescent="0.3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15.6" x14ac:dyDescent="0.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15.6" x14ac:dyDescent="0.3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15.6" x14ac:dyDescent="0.3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15.6" x14ac:dyDescent="0.3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15.6" x14ac:dyDescent="0.3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15.6" x14ac:dyDescent="0.3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15.6" x14ac:dyDescent="0.3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15.6" x14ac:dyDescent="0.3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15.6" x14ac:dyDescent="0.3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15.6" x14ac:dyDescent="0.3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15.6" x14ac:dyDescent="0.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15.6" x14ac:dyDescent="0.3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15.6" x14ac:dyDescent="0.3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15.6" x14ac:dyDescent="0.3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15.6" x14ac:dyDescent="0.3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15.6" x14ac:dyDescent="0.3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15.6" x14ac:dyDescent="0.3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15.6" x14ac:dyDescent="0.3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15.6" x14ac:dyDescent="0.3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15.6" x14ac:dyDescent="0.3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15.6" x14ac:dyDescent="0.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5.6" x14ac:dyDescent="0.3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15.6" x14ac:dyDescent="0.3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15.6" x14ac:dyDescent="0.3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15.6" x14ac:dyDescent="0.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15.6" x14ac:dyDescent="0.3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15.6" x14ac:dyDescent="0.3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15.6" x14ac:dyDescent="0.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5.6" x14ac:dyDescent="0.3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15.6" x14ac:dyDescent="0.3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15.6" x14ac:dyDescent="0.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15.6" x14ac:dyDescent="0.3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15.6" x14ac:dyDescent="0.3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15.6" x14ac:dyDescent="0.3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15.6" x14ac:dyDescent="0.3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15.6" x14ac:dyDescent="0.3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15.6" x14ac:dyDescent="0.3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15.6" x14ac:dyDescent="0.3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15.6" x14ac:dyDescent="0.3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15.6" x14ac:dyDescent="0.3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15.6" x14ac:dyDescent="0.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15.6" x14ac:dyDescent="0.3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15.6" x14ac:dyDescent="0.3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15.6" x14ac:dyDescent="0.3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15.6" x14ac:dyDescent="0.3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15.6" x14ac:dyDescent="0.3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15.6" x14ac:dyDescent="0.3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15.6" x14ac:dyDescent="0.3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15.6" x14ac:dyDescent="0.3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15.6" x14ac:dyDescent="0.3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15.6" x14ac:dyDescent="0.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15.6" x14ac:dyDescent="0.3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15.6" x14ac:dyDescent="0.3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15.6" x14ac:dyDescent="0.3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15.6" x14ac:dyDescent="0.3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15.6" x14ac:dyDescent="0.3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15.6" x14ac:dyDescent="0.3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15.6" x14ac:dyDescent="0.3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15.6" x14ac:dyDescent="0.3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15.6" x14ac:dyDescent="0.3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15.6" x14ac:dyDescent="0.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15.6" x14ac:dyDescent="0.3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15.6" x14ac:dyDescent="0.3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5.6" x14ac:dyDescent="0.3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5.6" x14ac:dyDescent="0.3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6" x14ac:dyDescent="0.3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5.6" x14ac:dyDescent="0.3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5.6" x14ac:dyDescent="0.3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5.6" x14ac:dyDescent="0.3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5.6" x14ac:dyDescent="0.3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5.6" x14ac:dyDescent="0.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5.6" x14ac:dyDescent="0.3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5.6" x14ac:dyDescent="0.3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5.6" x14ac:dyDescent="0.3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5.6" x14ac:dyDescent="0.3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5.6" x14ac:dyDescent="0.3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5.6" x14ac:dyDescent="0.3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5.6" x14ac:dyDescent="0.3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5.6" x14ac:dyDescent="0.3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5.6" x14ac:dyDescent="0.3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5.6" x14ac:dyDescent="0.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5.6" x14ac:dyDescent="0.3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5.6" x14ac:dyDescent="0.3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5.6" x14ac:dyDescent="0.3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5.6" x14ac:dyDescent="0.3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5.6" x14ac:dyDescent="0.3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5.6" x14ac:dyDescent="0.3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5.6" x14ac:dyDescent="0.3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5.6" x14ac:dyDescent="0.3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5.6" x14ac:dyDescent="0.3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5.6" x14ac:dyDescent="0.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5.6" x14ac:dyDescent="0.3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5.6" x14ac:dyDescent="0.3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5.6" x14ac:dyDescent="0.3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5.6" x14ac:dyDescent="0.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5.6" x14ac:dyDescent="0.3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5.6" x14ac:dyDescent="0.3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5.6" x14ac:dyDescent="0.3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5.6" x14ac:dyDescent="0.3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5.6" x14ac:dyDescent="0.3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5.6" x14ac:dyDescent="0.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5.6" x14ac:dyDescent="0.3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5.6" x14ac:dyDescent="0.3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5.6" x14ac:dyDescent="0.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5.6" x14ac:dyDescent="0.3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5.6" x14ac:dyDescent="0.3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5.6" x14ac:dyDescent="0.3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5.6" x14ac:dyDescent="0.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5.6" x14ac:dyDescent="0.3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5.6" x14ac:dyDescent="0.3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5.6" x14ac:dyDescent="0.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5.6" x14ac:dyDescent="0.3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5.6" x14ac:dyDescent="0.3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5.6" x14ac:dyDescent="0.3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5.6" x14ac:dyDescent="0.3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5.6" x14ac:dyDescent="0.3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5.6" x14ac:dyDescent="0.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5.6" x14ac:dyDescent="0.3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5.6" x14ac:dyDescent="0.3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5.6" x14ac:dyDescent="0.3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5.6" x14ac:dyDescent="0.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5.6" x14ac:dyDescent="0.3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5.6" x14ac:dyDescent="0.3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5.6" x14ac:dyDescent="0.3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5.6" x14ac:dyDescent="0.3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5.6" x14ac:dyDescent="0.3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5.6" x14ac:dyDescent="0.3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5.6" x14ac:dyDescent="0.3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5.6" x14ac:dyDescent="0.3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5.6" x14ac:dyDescent="0.3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5.6" x14ac:dyDescent="0.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5.6" x14ac:dyDescent="0.3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5.6" x14ac:dyDescent="0.3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5.6" x14ac:dyDescent="0.3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5.6" x14ac:dyDescent="0.3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5.6" x14ac:dyDescent="0.3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5.6" x14ac:dyDescent="0.3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5.6" x14ac:dyDescent="0.3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5.6" x14ac:dyDescent="0.3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5.6" x14ac:dyDescent="0.3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5.6" x14ac:dyDescent="0.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5.6" x14ac:dyDescent="0.3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5.6" x14ac:dyDescent="0.3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5.6" x14ac:dyDescent="0.3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5.6" x14ac:dyDescent="0.3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5.6" x14ac:dyDescent="0.3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5.6" x14ac:dyDescent="0.3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5.6" x14ac:dyDescent="0.3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5.6" x14ac:dyDescent="0.3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5.6" x14ac:dyDescent="0.3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5.6" x14ac:dyDescent="0.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5.6" x14ac:dyDescent="0.3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5.6" x14ac:dyDescent="0.3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5.6" x14ac:dyDescent="0.3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5.6" x14ac:dyDescent="0.3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5.6" x14ac:dyDescent="0.3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5.6" x14ac:dyDescent="0.3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5.6" x14ac:dyDescent="0.3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5.6" x14ac:dyDescent="0.3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5.6" x14ac:dyDescent="0.3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5.6" x14ac:dyDescent="0.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5.6" x14ac:dyDescent="0.3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5.6" x14ac:dyDescent="0.3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5.6" x14ac:dyDescent="0.3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5.6" x14ac:dyDescent="0.3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5.6" x14ac:dyDescent="0.3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5.6" x14ac:dyDescent="0.3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5.6" x14ac:dyDescent="0.3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5.6" x14ac:dyDescent="0.3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5.6" x14ac:dyDescent="0.3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5.6" x14ac:dyDescent="0.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5.6" x14ac:dyDescent="0.3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5.6" x14ac:dyDescent="0.3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5.6" x14ac:dyDescent="0.3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5.6" x14ac:dyDescent="0.3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5.6" x14ac:dyDescent="0.3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5.6" x14ac:dyDescent="0.3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5.6" x14ac:dyDescent="0.3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5.6" x14ac:dyDescent="0.3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5.6" x14ac:dyDescent="0.3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5.6" x14ac:dyDescent="0.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5.6" x14ac:dyDescent="0.3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5.6" x14ac:dyDescent="0.3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5.6" x14ac:dyDescent="0.3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5.6" x14ac:dyDescent="0.3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5.6" x14ac:dyDescent="0.3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5.6" x14ac:dyDescent="0.3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5.6" x14ac:dyDescent="0.3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5.6" x14ac:dyDescent="0.3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5.6" x14ac:dyDescent="0.3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5.6" x14ac:dyDescent="0.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5.6" x14ac:dyDescent="0.3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5.6" x14ac:dyDescent="0.3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5.6" x14ac:dyDescent="0.3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5.6" x14ac:dyDescent="0.3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5.6" x14ac:dyDescent="0.3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5.6" x14ac:dyDescent="0.3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5.6" x14ac:dyDescent="0.3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5.6" x14ac:dyDescent="0.3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5.6" x14ac:dyDescent="0.3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5.6" x14ac:dyDescent="0.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5.6" x14ac:dyDescent="0.3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5.6" x14ac:dyDescent="0.3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5.6" x14ac:dyDescent="0.3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5.6" x14ac:dyDescent="0.3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5.6" x14ac:dyDescent="0.3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5.6" x14ac:dyDescent="0.3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5.6" x14ac:dyDescent="0.3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5.6" x14ac:dyDescent="0.3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5.6" x14ac:dyDescent="0.3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5.6" x14ac:dyDescent="0.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5.6" x14ac:dyDescent="0.3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5.6" x14ac:dyDescent="0.3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5.6" x14ac:dyDescent="0.3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5.6" x14ac:dyDescent="0.3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5.6" x14ac:dyDescent="0.3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5.6" x14ac:dyDescent="0.3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5.6" x14ac:dyDescent="0.3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5.6" x14ac:dyDescent="0.3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5.6" x14ac:dyDescent="0.3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5.6" x14ac:dyDescent="0.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5.6" x14ac:dyDescent="0.3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5.6" x14ac:dyDescent="0.3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5.6" x14ac:dyDescent="0.3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5.6" x14ac:dyDescent="0.3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5.6" x14ac:dyDescent="0.3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5.6" x14ac:dyDescent="0.3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5.6" x14ac:dyDescent="0.3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5.6" x14ac:dyDescent="0.3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5.6" x14ac:dyDescent="0.3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5.6" x14ac:dyDescent="0.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5.6" x14ac:dyDescent="0.3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5.6" x14ac:dyDescent="0.3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5.6" x14ac:dyDescent="0.3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5.6" x14ac:dyDescent="0.3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5.6" x14ac:dyDescent="0.3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5.6" x14ac:dyDescent="0.3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5.6" x14ac:dyDescent="0.3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5.6" x14ac:dyDescent="0.3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5.6" x14ac:dyDescent="0.3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5.6" x14ac:dyDescent="0.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5.6" x14ac:dyDescent="0.3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5.6" x14ac:dyDescent="0.3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5.6" x14ac:dyDescent="0.3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5.6" x14ac:dyDescent="0.3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5.6" x14ac:dyDescent="0.3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5.6" x14ac:dyDescent="0.3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5.6" x14ac:dyDescent="0.3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5.6" x14ac:dyDescent="0.3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5.6" x14ac:dyDescent="0.3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5.6" x14ac:dyDescent="0.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5.6" x14ac:dyDescent="0.3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5.6" x14ac:dyDescent="0.3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5.6" x14ac:dyDescent="0.3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5.6" x14ac:dyDescent="0.3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5.6" x14ac:dyDescent="0.3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5.6" x14ac:dyDescent="0.3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5.6" x14ac:dyDescent="0.3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5.6" x14ac:dyDescent="0.3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5.6" x14ac:dyDescent="0.3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5.6" x14ac:dyDescent="0.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5.6" x14ac:dyDescent="0.3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5.6" x14ac:dyDescent="0.3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5.6" x14ac:dyDescent="0.3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5.6" x14ac:dyDescent="0.3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5.6" x14ac:dyDescent="0.3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5.6" x14ac:dyDescent="0.3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5.6" x14ac:dyDescent="0.3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5.6" x14ac:dyDescent="0.3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5.6" x14ac:dyDescent="0.3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5.6" x14ac:dyDescent="0.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5.6" x14ac:dyDescent="0.3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5.6" x14ac:dyDescent="0.3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5.6" x14ac:dyDescent="0.3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5.6" x14ac:dyDescent="0.3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5.6" x14ac:dyDescent="0.3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5.6" x14ac:dyDescent="0.3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5.6" x14ac:dyDescent="0.3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5.6" x14ac:dyDescent="0.3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5.6" x14ac:dyDescent="0.3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5.6" x14ac:dyDescent="0.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5.6" x14ac:dyDescent="0.3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5.6" x14ac:dyDescent="0.3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5.6" x14ac:dyDescent="0.3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5.6" x14ac:dyDescent="0.3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5.6" x14ac:dyDescent="0.3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5.6" x14ac:dyDescent="0.3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5.6" x14ac:dyDescent="0.3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5.6" x14ac:dyDescent="0.3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5.6" x14ac:dyDescent="0.3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5.6" x14ac:dyDescent="0.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5.6" x14ac:dyDescent="0.3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5.6" x14ac:dyDescent="0.3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5.6" x14ac:dyDescent="0.3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5.6" x14ac:dyDescent="0.3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5.6" x14ac:dyDescent="0.3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5.6" x14ac:dyDescent="0.3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5.6" x14ac:dyDescent="0.3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5.6" x14ac:dyDescent="0.3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5.6" x14ac:dyDescent="0.3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5.6" x14ac:dyDescent="0.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5.6" x14ac:dyDescent="0.3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5.6" x14ac:dyDescent="0.3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5.6" x14ac:dyDescent="0.3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5.6" x14ac:dyDescent="0.3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5.6" x14ac:dyDescent="0.3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5.6" x14ac:dyDescent="0.3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5.6" x14ac:dyDescent="0.3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5.6" x14ac:dyDescent="0.3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5.6" x14ac:dyDescent="0.3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5.6" x14ac:dyDescent="0.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5.6" x14ac:dyDescent="0.3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5.6" x14ac:dyDescent="0.3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5.6" x14ac:dyDescent="0.3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5.6" x14ac:dyDescent="0.3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5.6" x14ac:dyDescent="0.3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5.6" x14ac:dyDescent="0.3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5.6" x14ac:dyDescent="0.3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5.6" x14ac:dyDescent="0.3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5.6" x14ac:dyDescent="0.3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5.6" x14ac:dyDescent="0.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5.6" x14ac:dyDescent="0.3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5.6" x14ac:dyDescent="0.3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5.6" x14ac:dyDescent="0.3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5.6" x14ac:dyDescent="0.3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5.6" x14ac:dyDescent="0.3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5.6" x14ac:dyDescent="0.3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5.6" x14ac:dyDescent="0.3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5.6" x14ac:dyDescent="0.3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5.6" x14ac:dyDescent="0.3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5.6" x14ac:dyDescent="0.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5.6" x14ac:dyDescent="0.3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5.6" x14ac:dyDescent="0.3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5.6" x14ac:dyDescent="0.3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5.6" x14ac:dyDescent="0.3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5.6" x14ac:dyDescent="0.3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5.6" x14ac:dyDescent="0.3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5.6" x14ac:dyDescent="0.3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5.6" x14ac:dyDescent="0.3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5.6" x14ac:dyDescent="0.3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5.6" x14ac:dyDescent="0.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5.6" x14ac:dyDescent="0.3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5.6" x14ac:dyDescent="0.3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5.6" x14ac:dyDescent="0.3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5.6" x14ac:dyDescent="0.3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5.6" x14ac:dyDescent="0.3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5.6" x14ac:dyDescent="0.3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5.6" x14ac:dyDescent="0.3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5.6" x14ac:dyDescent="0.3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5.6" x14ac:dyDescent="0.3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5.6" x14ac:dyDescent="0.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5.6" x14ac:dyDescent="0.3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5.6" x14ac:dyDescent="0.3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5.6" x14ac:dyDescent="0.3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5.6" x14ac:dyDescent="0.3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5.6" x14ac:dyDescent="0.3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5.6" x14ac:dyDescent="0.3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5.6" x14ac:dyDescent="0.3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5.6" x14ac:dyDescent="0.3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5.6" x14ac:dyDescent="0.3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5.6" x14ac:dyDescent="0.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5.6" x14ac:dyDescent="0.3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5.6" x14ac:dyDescent="0.3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5.6" x14ac:dyDescent="0.3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5.6" x14ac:dyDescent="0.3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5.6" x14ac:dyDescent="0.3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5.6" x14ac:dyDescent="0.3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5.6" x14ac:dyDescent="0.3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5.6" x14ac:dyDescent="0.3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5.6" x14ac:dyDescent="0.3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5.6" x14ac:dyDescent="0.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5.6" x14ac:dyDescent="0.3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5.6" x14ac:dyDescent="0.3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5.6" x14ac:dyDescent="0.3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5.6" x14ac:dyDescent="0.3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5.6" x14ac:dyDescent="0.3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5.6" x14ac:dyDescent="0.3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5.6" x14ac:dyDescent="0.3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5.6" x14ac:dyDescent="0.3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5.6" x14ac:dyDescent="0.3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5.6" x14ac:dyDescent="0.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5.6" x14ac:dyDescent="0.3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5.6" x14ac:dyDescent="0.3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5.6" x14ac:dyDescent="0.3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5.6" x14ac:dyDescent="0.3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5.6" x14ac:dyDescent="0.3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5.6" x14ac:dyDescent="0.3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5.6" x14ac:dyDescent="0.3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5.6" x14ac:dyDescent="0.3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5.6" x14ac:dyDescent="0.3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5.6" x14ac:dyDescent="0.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5.6" x14ac:dyDescent="0.3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5.6" x14ac:dyDescent="0.3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5.6" x14ac:dyDescent="0.3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5.6" x14ac:dyDescent="0.3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5.6" x14ac:dyDescent="0.3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5.6" x14ac:dyDescent="0.3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5.6" x14ac:dyDescent="0.3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5.6" x14ac:dyDescent="0.3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5.6" x14ac:dyDescent="0.3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5.6" x14ac:dyDescent="0.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5.6" x14ac:dyDescent="0.3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5.6" x14ac:dyDescent="0.3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5.6" x14ac:dyDescent="0.3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5.6" x14ac:dyDescent="0.3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5.6" x14ac:dyDescent="0.3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5.6" x14ac:dyDescent="0.3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5.6" x14ac:dyDescent="0.3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5.6" x14ac:dyDescent="0.3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5.6" x14ac:dyDescent="0.3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5.6" x14ac:dyDescent="0.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5.6" x14ac:dyDescent="0.3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5.6" x14ac:dyDescent="0.3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5.6" x14ac:dyDescent="0.3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5.6" x14ac:dyDescent="0.3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5.6" x14ac:dyDescent="0.3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5.6" x14ac:dyDescent="0.3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5.6" x14ac:dyDescent="0.3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5.6" x14ac:dyDescent="0.3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5.6" x14ac:dyDescent="0.3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5.6" x14ac:dyDescent="0.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5.6" x14ac:dyDescent="0.3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5.6" x14ac:dyDescent="0.3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5.6" x14ac:dyDescent="0.3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5.6" x14ac:dyDescent="0.3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5.6" x14ac:dyDescent="0.3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5.6" x14ac:dyDescent="0.3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5.6" x14ac:dyDescent="0.3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5.6" x14ac:dyDescent="0.3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5.6" x14ac:dyDescent="0.3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5.6" x14ac:dyDescent="0.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5.6" x14ac:dyDescent="0.3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5.6" x14ac:dyDescent="0.3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5.6" x14ac:dyDescent="0.3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5.6" x14ac:dyDescent="0.3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5.6" x14ac:dyDescent="0.3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5.6" x14ac:dyDescent="0.3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5.6" x14ac:dyDescent="0.3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5.6" x14ac:dyDescent="0.3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5.6" x14ac:dyDescent="0.3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5.6" x14ac:dyDescent="0.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5.6" x14ac:dyDescent="0.3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5.6" x14ac:dyDescent="0.3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5.6" x14ac:dyDescent="0.3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5.6" x14ac:dyDescent="0.3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5.6" x14ac:dyDescent="0.3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5.6" x14ac:dyDescent="0.3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5.6" x14ac:dyDescent="0.3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5.6" x14ac:dyDescent="0.3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5.6" x14ac:dyDescent="0.3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5.6" x14ac:dyDescent="0.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5.6" x14ac:dyDescent="0.3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5.6" x14ac:dyDescent="0.3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5.6" x14ac:dyDescent="0.3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5.6" x14ac:dyDescent="0.3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5.6" x14ac:dyDescent="0.3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5.6" x14ac:dyDescent="0.3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5.6" x14ac:dyDescent="0.3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5.6" x14ac:dyDescent="0.3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5.6" x14ac:dyDescent="0.3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5.6" x14ac:dyDescent="0.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5.6" x14ac:dyDescent="0.3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5.6" x14ac:dyDescent="0.3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5.6" x14ac:dyDescent="0.3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5.6" x14ac:dyDescent="0.3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5.6" x14ac:dyDescent="0.3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5.6" x14ac:dyDescent="0.3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5.6" x14ac:dyDescent="0.3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5.6" x14ac:dyDescent="0.3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5.6" x14ac:dyDescent="0.3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5.6" x14ac:dyDescent="0.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5.6" x14ac:dyDescent="0.3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5.6" x14ac:dyDescent="0.3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5.6" x14ac:dyDescent="0.3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5.6" x14ac:dyDescent="0.3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5.6" x14ac:dyDescent="0.3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5.6" x14ac:dyDescent="0.3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5.6" x14ac:dyDescent="0.3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</row>
  </sheetData>
  <sheetProtection algorithmName="SHA-512" hashValue="1Er3ChQN0awSp0VfCjjnokseTqbogDu1h72dADtEJGJwhZpYpgDhCfpNgYEfkJXXtl4XrhJUYWvhThHWlGD5sw==" saltValue="SJKr84Q0yUkgvREPI4BvJA==" spinCount="100000" sheet="1" formatColumns="0" formatRows="0"/>
  <mergeCells count="33"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  <mergeCell ref="B3:I3"/>
    <mergeCell ref="C4:J4"/>
    <mergeCell ref="B5:C5"/>
    <mergeCell ref="E5:F5"/>
    <mergeCell ref="I5:J5"/>
    <mergeCell ref="F46:K46"/>
    <mergeCell ref="F47:K47"/>
    <mergeCell ref="G44:K44"/>
    <mergeCell ref="F10:J10"/>
    <mergeCell ref="B12:D12"/>
    <mergeCell ref="G12:J12"/>
    <mergeCell ref="B13:D13"/>
    <mergeCell ref="G13:J13"/>
    <mergeCell ref="F45:K45"/>
    <mergeCell ref="B15:D15"/>
    <mergeCell ref="G15:J15"/>
    <mergeCell ref="B16:D16"/>
    <mergeCell ref="G16:J16"/>
    <mergeCell ref="B11:D11"/>
    <mergeCell ref="G11:J11"/>
    <mergeCell ref="E22:E24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SY23-24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Pam Fobes</cp:lastModifiedBy>
  <cp:lastPrinted>2023-03-23T23:04:17Z</cp:lastPrinted>
  <dcterms:created xsi:type="dcterms:W3CDTF">2010-02-07T22:32:48Z</dcterms:created>
  <dcterms:modified xsi:type="dcterms:W3CDTF">2024-02-01T18:28:36Z</dcterms:modified>
</cp:coreProperties>
</file>